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Zimbabwe\Online Construction Business\Website Photos and documents\"/>
    </mc:Choice>
  </mc:AlternateContent>
  <xr:revisionPtr revIDLastSave="0" documentId="8_{E53C43EA-52FE-403A-B5E1-B396DE3E34AD}" xr6:coauthVersionLast="47" xr6:coauthVersionMax="47" xr10:uidLastSave="{00000000-0000-0000-0000-000000000000}"/>
  <bookViews>
    <workbookView xWindow="28680" yWindow="2880" windowWidth="29040" windowHeight="15720" tabRatio="500" firstSheet="1" activeTab="6" xr2:uid="{00000000-000D-0000-FFFF-FFFF00000000}"/>
  </bookViews>
  <sheets>
    <sheet name="🏠 Start Here" sheetId="1" r:id="rId1"/>
    <sheet name="📐 Project Setup" sheetId="2" r:id="rId2"/>
    <sheet name="🧱 Materials Estimator" sheetId="3" r:id="rId3"/>
    <sheet name="👷 Labour Rates" sheetId="4" r:id="rId4"/>
    <sheet name="🔍 Spot Checker" sheetId="5" r:id="rId5"/>
    <sheet name="📊 Bid Summary" sheetId="6" r:id="rId6"/>
    <sheet name="📚 References" sheetId="7" r:id="rId7"/>
  </sheets>
  <calcPr calcId="191029" iterateDelta="1E-4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1" i="6" l="1"/>
  <c r="C39" i="6"/>
  <c r="C38" i="6"/>
  <c r="C30" i="6"/>
  <c r="C21" i="6"/>
  <c r="C20" i="6"/>
  <c r="C14" i="6"/>
  <c r="C13" i="6"/>
  <c r="C12" i="6"/>
  <c r="C11" i="6"/>
  <c r="C10" i="6"/>
  <c r="C9" i="6"/>
  <c r="C8" i="6"/>
  <c r="C7" i="6"/>
  <c r="C6" i="6"/>
  <c r="C5" i="6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47" i="4" s="1"/>
  <c r="F30" i="4"/>
  <c r="C41" i="2"/>
  <c r="C37" i="2"/>
  <c r="C38" i="2" s="1"/>
  <c r="C36" i="2"/>
  <c r="C25" i="2"/>
  <c r="F141" i="3" s="1"/>
  <c r="G141" i="3" s="1"/>
  <c r="F16" i="3" l="1"/>
  <c r="G16" i="3" s="1"/>
  <c r="F58" i="3"/>
  <c r="G58" i="3" s="1"/>
  <c r="F62" i="3"/>
  <c r="G62" i="3" s="1"/>
  <c r="F87" i="3"/>
  <c r="G87" i="3" s="1"/>
  <c r="C25" i="6" s="1"/>
  <c r="F91" i="3"/>
  <c r="G91" i="3" s="1"/>
  <c r="F95" i="3"/>
  <c r="G95" i="3" s="1"/>
  <c r="F120" i="3"/>
  <c r="G120" i="3" s="1"/>
  <c r="F10" i="3"/>
  <c r="G10" i="3" s="1"/>
  <c r="F23" i="3"/>
  <c r="G23" i="3" s="1"/>
  <c r="F27" i="3"/>
  <c r="G27" i="3" s="1"/>
  <c r="F44" i="3"/>
  <c r="G44" i="3" s="1"/>
  <c r="F48" i="3"/>
  <c r="G48" i="3" s="1"/>
  <c r="F52" i="3"/>
  <c r="G52" i="3" s="1"/>
  <c r="F69" i="3"/>
  <c r="G69" i="3" s="1"/>
  <c r="F73" i="3"/>
  <c r="G73" i="3" s="1"/>
  <c r="F77" i="3"/>
  <c r="G77" i="3" s="1"/>
  <c r="F102" i="3"/>
  <c r="G102" i="3" s="1"/>
  <c r="F106" i="3"/>
  <c r="G106" i="3" s="1"/>
  <c r="F127" i="3"/>
  <c r="G127" i="3" s="1"/>
  <c r="F131" i="3"/>
  <c r="G131" i="3" s="1"/>
  <c r="F22" i="3"/>
  <c r="G22" i="3" s="1"/>
  <c r="G31" i="3" s="1"/>
  <c r="F116" i="3"/>
  <c r="G116" i="3" s="1"/>
  <c r="F17" i="3"/>
  <c r="G17" i="3" s="1"/>
  <c r="F34" i="3"/>
  <c r="G34" i="3" s="1"/>
  <c r="F38" i="3"/>
  <c r="G38" i="3" s="1"/>
  <c r="F59" i="3"/>
  <c r="G59" i="3" s="1"/>
  <c r="F63" i="3"/>
  <c r="G63" i="3" s="1"/>
  <c r="F84" i="3"/>
  <c r="G84" i="3" s="1"/>
  <c r="F88" i="3"/>
  <c r="G88" i="3" s="1"/>
  <c r="F92" i="3"/>
  <c r="G92" i="3" s="1"/>
  <c r="F96" i="3"/>
  <c r="G96" i="3" s="1"/>
  <c r="F113" i="3"/>
  <c r="G113" i="3" s="1"/>
  <c r="F117" i="3"/>
  <c r="G117" i="3" s="1"/>
  <c r="F121" i="3"/>
  <c r="G121" i="3" s="1"/>
  <c r="F138" i="3"/>
  <c r="G138" i="3" s="1"/>
  <c r="F142" i="3"/>
  <c r="G142" i="3" s="1"/>
  <c r="F57" i="3"/>
  <c r="G57" i="3" s="1"/>
  <c r="C23" i="6" s="1"/>
  <c r="F115" i="3"/>
  <c r="G115" i="3" s="1"/>
  <c r="F26" i="3"/>
  <c r="G26" i="3" s="1"/>
  <c r="F51" i="3"/>
  <c r="G51" i="3" s="1"/>
  <c r="F37" i="3"/>
  <c r="G37" i="3" s="1"/>
  <c r="F49" i="3"/>
  <c r="G49" i="3" s="1"/>
  <c r="F74" i="3"/>
  <c r="G74" i="3" s="1"/>
  <c r="F56" i="3"/>
  <c r="G56" i="3" s="1"/>
  <c r="F64" i="3"/>
  <c r="G64" i="3" s="1"/>
  <c r="F89" i="3"/>
  <c r="G89" i="3" s="1"/>
  <c r="F118" i="3"/>
  <c r="G118" i="3" s="1"/>
  <c r="C27" i="6" s="1"/>
  <c r="F122" i="3"/>
  <c r="G122" i="3" s="1"/>
  <c r="F139" i="3"/>
  <c r="G139" i="3" s="1"/>
  <c r="F86" i="3"/>
  <c r="G86" i="3" s="1"/>
  <c r="F90" i="3"/>
  <c r="G90" i="3" s="1"/>
  <c r="F94" i="3"/>
  <c r="G94" i="3" s="1"/>
  <c r="F119" i="3"/>
  <c r="G119" i="3" s="1"/>
  <c r="F9" i="3"/>
  <c r="G9" i="3" s="1"/>
  <c r="F30" i="3"/>
  <c r="G30" i="3" s="1"/>
  <c r="F43" i="3"/>
  <c r="G43" i="3" s="1"/>
  <c r="F11" i="3"/>
  <c r="G11" i="3" s="1"/>
  <c r="F24" i="3"/>
  <c r="G24" i="3" s="1"/>
  <c r="F28" i="3"/>
  <c r="G28" i="3" s="1"/>
  <c r="F45" i="3"/>
  <c r="G45" i="3" s="1"/>
  <c r="F70" i="3"/>
  <c r="G70" i="3" s="1"/>
  <c r="C24" i="6" s="1"/>
  <c r="F78" i="3"/>
  <c r="G78" i="3" s="1"/>
  <c r="F103" i="3"/>
  <c r="G103" i="3" s="1"/>
  <c r="F107" i="3"/>
  <c r="G107" i="3" s="1"/>
  <c r="F128" i="3"/>
  <c r="G128" i="3" s="1"/>
  <c r="F132" i="3"/>
  <c r="G132" i="3" s="1"/>
  <c r="C28" i="6" s="1"/>
  <c r="E4" i="3"/>
  <c r="F18" i="3"/>
  <c r="G18" i="3" s="1"/>
  <c r="F35" i="3"/>
  <c r="G35" i="3" s="1"/>
  <c r="F60" i="3"/>
  <c r="G60" i="3" s="1"/>
  <c r="F85" i="3"/>
  <c r="G85" i="3" s="1"/>
  <c r="F93" i="3"/>
  <c r="G93" i="3" s="1"/>
  <c r="F97" i="3"/>
  <c r="G97" i="3" s="1"/>
  <c r="F114" i="3"/>
  <c r="G114" i="3" s="1"/>
  <c r="F8" i="3"/>
  <c r="G8" i="3" s="1"/>
  <c r="F25" i="3"/>
  <c r="G25" i="3" s="1"/>
  <c r="F29" i="3"/>
  <c r="G29" i="3" s="1"/>
  <c r="F42" i="3"/>
  <c r="G42" i="3" s="1"/>
  <c r="F46" i="3"/>
  <c r="G46" i="3" s="1"/>
  <c r="F50" i="3"/>
  <c r="G50" i="3" s="1"/>
  <c r="F71" i="3"/>
  <c r="G71" i="3" s="1"/>
  <c r="F75" i="3"/>
  <c r="G75" i="3" s="1"/>
  <c r="F79" i="3"/>
  <c r="G79" i="3" s="1"/>
  <c r="F104" i="3"/>
  <c r="G104" i="3" s="1"/>
  <c r="F108" i="3"/>
  <c r="G108" i="3" s="1"/>
  <c r="F129" i="3"/>
  <c r="G129" i="3" s="1"/>
  <c r="F133" i="3"/>
  <c r="G133" i="3" s="1"/>
  <c r="F140" i="3"/>
  <c r="G140" i="3" s="1"/>
  <c r="F15" i="3"/>
  <c r="G15" i="3" s="1"/>
  <c r="F36" i="3"/>
  <c r="G36" i="3" s="1"/>
  <c r="F61" i="3"/>
  <c r="G61" i="3" s="1"/>
  <c r="F47" i="3"/>
  <c r="G47" i="3" s="1"/>
  <c r="F68" i="3"/>
  <c r="G68" i="3" s="1"/>
  <c r="G81" i="3" s="1"/>
  <c r="F72" i="3"/>
  <c r="G72" i="3" s="1"/>
  <c r="F76" i="3"/>
  <c r="G76" i="3" s="1"/>
  <c r="F80" i="3"/>
  <c r="G80" i="3" s="1"/>
  <c r="F101" i="3"/>
  <c r="G101" i="3" s="1"/>
  <c r="F105" i="3"/>
  <c r="G105" i="3" s="1"/>
  <c r="C26" i="6" s="1"/>
  <c r="F109" i="3"/>
  <c r="G109" i="3" s="1"/>
  <c r="F126" i="3"/>
  <c r="G126" i="3" s="1"/>
  <c r="F130" i="3"/>
  <c r="G130" i="3" s="1"/>
  <c r="F134" i="3"/>
  <c r="G134" i="3" s="1"/>
  <c r="G98" i="3" l="1"/>
  <c r="G110" i="3"/>
  <c r="G123" i="3"/>
  <c r="G135" i="3"/>
  <c r="G39" i="3"/>
  <c r="C22" i="6"/>
  <c r="G53" i="3"/>
  <c r="G143" i="3"/>
  <c r="G65" i="3"/>
  <c r="G12" i="3"/>
  <c r="G19" i="3"/>
  <c r="G145" i="3" l="1"/>
  <c r="C19" i="6"/>
  <c r="C42" i="6" l="1"/>
  <c r="D25" i="6"/>
  <c r="D21" i="6"/>
  <c r="C40" i="6"/>
  <c r="C29" i="6"/>
  <c r="D29" i="6" s="1"/>
  <c r="D28" i="6"/>
  <c r="D24" i="6"/>
  <c r="D20" i="6"/>
  <c r="C37" i="6"/>
  <c r="D27" i="6"/>
  <c r="D23" i="6"/>
  <c r="D19" i="6"/>
  <c r="C36" i="6"/>
  <c r="D30" i="6"/>
  <c r="D26" i="6"/>
  <c r="D22" i="6"/>
</calcChain>
</file>

<file path=xl/sharedStrings.xml><?xml version="1.0" encoding="utf-8"?>
<sst xmlns="http://schemas.openxmlformats.org/spreadsheetml/2006/main" count="704" uniqueCount="552">
  <si>
    <t>NESTS  ·  Material Cost Estimator 2026</t>
  </si>
  <si>
    <t>Zimbabwe Market Focus  |  Budget your residential build with confidence</t>
  </si>
  <si>
    <t>📋  WHAT IS THIS TOOL?</t>
  </si>
  <si>
    <t>This Excel tool mirrors the NESTS online platform experience. It helps you estimate building material and labour costs before you post a project — so you arrive informed when vendors submit their bids.</t>
  </si>
  <si>
    <t>When you post a project on NESTS, vendors complete the same phases and milestones you see in this workbook. When a vendor wins, the NESTS system generates a downloadable bid document — this spreadsheet previews that format.</t>
  </si>
  <si>
    <t>Spot Checker gates (Stage 1–7) are NESTS independent inspections that unlock payment at key milestones. Fees are shown for transparency but are separate from your build budget.</t>
  </si>
  <si>
    <t>📑  WORKBOOK TABS — WHAT EACH SHEET DOES</t>
  </si>
  <si>
    <t>🏠 Start Here</t>
  </si>
  <si>
    <t>This page — overview and instructions</t>
  </si>
  <si>
    <t>📐 Project Setup</t>
  </si>
  <si>
    <t>Enter your project details, location, and house size</t>
  </si>
  <si>
    <t>🧱 Materials Estimator</t>
  </si>
  <si>
    <t>Price out all major building materials by phase</t>
  </si>
  <si>
    <t>👷 Labour Rates</t>
  </si>
  <si>
    <t>Reference NEC wage rates; estimate your labour budget</t>
  </si>
  <si>
    <t>🚀  HOW TO USE — 5 STEPS</t>
  </si>
  <si>
    <t>Step 1</t>
  </si>
  <si>
    <t>Go to  📐 Project Setup  — fill in your name, location, house type, and total budget.</t>
  </si>
  <si>
    <t>Step 2</t>
  </si>
  <si>
    <t>Open  🧱 Materials Estimator  — adjust quantities for each phase. Unit prices auto-populate from the 2026 reference rates. Edit any price in blue.</t>
  </si>
  <si>
    <t>Step 3</t>
  </si>
  <si>
    <t>Check  👷 Labour Rates  — see NEC-graded rates for Zimbabwe. Enter estimated labour days per phase to get a labour subtotal.</t>
  </si>
  <si>
    <t>Step 4</t>
  </si>
  <si>
    <t>Review  📊 Bid Summary  — see your full budget across materials + labour, with Spot Checker fees shown separately.</t>
  </si>
  <si>
    <t>⚠  DISCLAIMER</t>
  </si>
  <si>
    <t>All prices are indicative estimates based on ZimStat BMPI Q1 2026, CAHF Africa Housing Finance Yearbook 2024, AECOM Africa Cost Guide 2024/25, and market sources.</t>
  </si>
  <si>
    <t>Prices vary by location, supplier, season, and project scale. Urban Harare prices are used as base. Bulawayo and secondary cities may be 5–15% lower.</t>
  </si>
  <si>
    <t>Labour rates reflect NEC-CI minimum wages (Circular 02/2024). Actual market rates may differ. This tool is for budgeting guidance only — not a contract or quote.</t>
  </si>
  <si>
    <t>NESTS Spot Checker fees and council inspection fees shown for transparency. These are separate from your construction budget and payable to NESTS / Harare City Council.</t>
  </si>
  <si>
    <t>© 2026 NESTS. All rights reserved. For informational purposes only. Not financial or legal advice. Always consult a qualified quantity surveyor for formal estimates.</t>
  </si>
  <si>
    <t>NESTS  ·  nests.africa  ·  Building Intelligence Across Africa  ·  2026</t>
  </si>
  <si>
    <t>📐  PROJECT SETUP</t>
  </si>
  <si>
    <t>Fill in the yellow cells below. These values feed into your Materials Estimator and Bid Summary.</t>
  </si>
  <si>
    <t xml:space="preserve">  👤  CLIENT &amp; PROJECT DETAILS  (blue cells = you edit these)</t>
  </si>
  <si>
    <t>Your Name / Organisation</t>
  </si>
  <si>
    <t>Sarah M.</t>
  </si>
  <si>
    <t>ℹ  Who is the project owner?</t>
  </si>
  <si>
    <t>Project Name</t>
  </si>
  <si>
    <t>Harare Residential Build — 4-Bedroom</t>
  </si>
  <si>
    <t>ℹ  Give your project a clear title</t>
  </si>
  <si>
    <t>Site Location</t>
  </si>
  <si>
    <t>Borrowdale, Harare</t>
  </si>
  <si>
    <t>ℹ  City/suburb — affects price baseline</t>
  </si>
  <si>
    <t>Province / Region</t>
  </si>
  <si>
    <t>Harare Metropolitan</t>
  </si>
  <si>
    <t>Proposed Start Date</t>
  </si>
  <si>
    <t>20 Jun 2026</t>
  </si>
  <si>
    <t>ℹ  When do you plan to begin construction?</t>
  </si>
  <si>
    <t>Target Completion</t>
  </si>
  <si>
    <t>31 Dec 2026</t>
  </si>
  <si>
    <t>ℹ  Realistic timeline for full project</t>
  </si>
  <si>
    <t xml:space="preserve">  🏗️  HOUSE SPECIFICATIONS</t>
  </si>
  <si>
    <t>House Type</t>
  </si>
  <si>
    <t>4-Bedroom Executive</t>
  </si>
  <si>
    <t>ℹ  e.g. 3-Bed Standard, 4-Bed Executive, 5-Bed Luxury</t>
  </si>
  <si>
    <t>Total Floor Area (m²)</t>
  </si>
  <si>
    <t>ℹ  Your gross floor area — drives material quantities</t>
  </si>
  <si>
    <t>Number of Bedrooms</t>
  </si>
  <si>
    <t>Number of Bathrooms</t>
  </si>
  <si>
    <t>Storeys</t>
  </si>
  <si>
    <t>Single Storey</t>
  </si>
  <si>
    <t>ℹ  Single Storey or Double Storey</t>
  </si>
  <si>
    <t>Finish Level</t>
  </si>
  <si>
    <t>Executive / High Quality</t>
  </si>
  <si>
    <t>ℹ  Basic | Standard | Executive | Luxury</t>
  </si>
  <si>
    <t>Wall Type</t>
  </si>
  <si>
    <t>Face Brick External / Common Internal</t>
  </si>
  <si>
    <t>Roofing Type</t>
  </si>
  <si>
    <t>Chromadek IBR Sheets on Timber Trusses</t>
  </si>
  <si>
    <t>ℹ  Chromadek | Concrete Tiles | Clay Tiles</t>
  </si>
  <si>
    <t xml:space="preserve">  💰  BUDGET PARAMETERS</t>
  </si>
  <si>
    <t>Overall Budget (USD)</t>
  </si>
  <si>
    <t>ℹ  Your total construction budget (excl. land)</t>
  </si>
  <si>
    <t>Price Region</t>
  </si>
  <si>
    <t>Harare (Base)</t>
  </si>
  <si>
    <t>ℹ  Harare (Base) | Bulawayo (-10%) | Secondary City (-15%)</t>
  </si>
  <si>
    <t>Location Adjustment Factor</t>
  </si>
  <si>
    <t>ℹ  Auto-calculated from region</t>
  </si>
  <si>
    <t>Contingency %</t>
  </si>
  <si>
    <t>ℹ  Recommended 10–15% for self-builders</t>
  </si>
  <si>
    <t xml:space="preserve">  🏢  CONTRACTOR DETAILS  (fill if known)</t>
  </si>
  <si>
    <t>Contractor / Vendor Name</t>
  </si>
  <si>
    <t>ℹ  Leave blank if not yet selected</t>
  </si>
  <si>
    <t>NESTS Registration No.</t>
  </si>
  <si>
    <t>ℹ  e.g. NESTS-VND-00342</t>
  </si>
  <si>
    <t>Contractor Grade</t>
  </si>
  <si>
    <t>Grade A — Projects over $50,000</t>
  </si>
  <si>
    <t>Proposed Workers on Site</t>
  </si>
  <si>
    <t>Warranty Period</t>
  </si>
  <si>
    <t>12 months defects liability</t>
  </si>
  <si>
    <t xml:space="preserve">  📊  YOUR PROJECT AT A GLANCE  (auto-calculated)</t>
  </si>
  <si>
    <t>Estimated $/m² (Budget ÷ Area)</t>
  </si>
  <si>
    <t>Budget excl. Contingency</t>
  </si>
  <si>
    <t>Contingency Amount</t>
  </si>
  <si>
    <t>NESTS Spot Checker Fee (7 stages)</t>
  </si>
  <si>
    <t>Est. Council Inspection Fees (ref)</t>
  </si>
  <si>
    <t>Total Project Cost Est. (incl. NESTS + Council)</t>
  </si>
  <si>
    <t>🧱  MATERIALS COST ESTIMATOR  —  Zimbabwe 2026 Reference Prices</t>
  </si>
  <si>
    <t xml:space="preserve">  Blue cells = edit your quantities.  Black cells = auto-calculated.  Unit prices are 2026 Harare baselines — edit if you have actual quotes.</t>
  </si>
  <si>
    <t>Location Factor (from Project Setup):</t>
  </si>
  <si>
    <t>Applied to all unit prices automatically</t>
  </si>
  <si>
    <t>Material / Item</t>
  </si>
  <si>
    <t>Unit</t>
  </si>
  <si>
    <t>Qty
(You Edit)</t>
  </si>
  <si>
    <t>Base Price
(USD) 2026</t>
  </si>
  <si>
    <t>Adj. Price
(× Location)</t>
  </si>
  <si>
    <t>Total Cost
(USD)</t>
  </si>
  <si>
    <t xml:space="preserve">  Phase A — Planning, Design &amp; Council Approvals</t>
  </si>
  <si>
    <t xml:space="preserve">  Topographic Survey</t>
  </si>
  <si>
    <t>survey</t>
  </si>
  <si>
    <t xml:space="preserve">  Architectural Plan Drawing</t>
  </si>
  <si>
    <t>set</t>
  </si>
  <si>
    <t xml:space="preserve">  Structural Engineering Drawings</t>
  </si>
  <si>
    <t xml:space="preserve">  Building Plan Submission Fee</t>
  </si>
  <si>
    <t>lump</t>
  </si>
  <si>
    <t xml:space="preserve">  Phase A — Planning, Design &amp; Council Approvals  —  PHASE TOTAL</t>
  </si>
  <si>
    <t xml:space="preserve">  Phase B — Site Preparation</t>
  </si>
  <si>
    <t xml:space="preserve">  Site Clearing (labour + equipment)</t>
  </si>
  <si>
    <t xml:space="preserve">  Site Leveling &amp; Grading</t>
  </si>
  <si>
    <t xml:space="preserve">  Setting Out / Pegging</t>
  </si>
  <si>
    <t xml:space="preserve">  Temporary Site Fencing</t>
  </si>
  <si>
    <t>m run</t>
  </si>
  <si>
    <t xml:space="preserve">  Phase B — Site Preparation  —  PHASE TOTAL</t>
  </si>
  <si>
    <t xml:space="preserve">  Phase C — Foundation Excavation &amp; Construction</t>
  </si>
  <si>
    <t xml:space="preserve">  Soil Investigation / Bore Holes</t>
  </si>
  <si>
    <t>test</t>
  </si>
  <si>
    <t xml:space="preserve">  Foundation Trenching (excavation)</t>
  </si>
  <si>
    <t>m³</t>
  </si>
  <si>
    <t xml:space="preserve">  Anti-Termite Treatment (Ant Proof)</t>
  </si>
  <si>
    <t>m²</t>
  </si>
  <si>
    <t xml:space="preserve">  Foundation Reinforcement Bar Y12</t>
  </si>
  <si>
    <t>tonne</t>
  </si>
  <si>
    <t xml:space="preserve">  Foundation Reinforcement Bar Y16</t>
  </si>
  <si>
    <t xml:space="preserve">  Binding Wire</t>
  </si>
  <si>
    <t>roll</t>
  </si>
  <si>
    <t xml:space="preserve">  Foundation Concrete (30MPa)</t>
  </si>
  <si>
    <t xml:space="preserve">  Damp Proof Course (DPC) Membrane</t>
  </si>
  <si>
    <t xml:space="preserve">  Blinding Concrete (lean mix)</t>
  </si>
  <si>
    <t xml:space="preserve">  Phase C — Foundation Excavation &amp; Construction  —  PHASE TOTAL</t>
  </si>
  <si>
    <t xml:space="preserve">  Phase D — Ground Floor Slab</t>
  </si>
  <si>
    <t xml:space="preserve">  Slab Reinforcement Bar Y10</t>
  </si>
  <si>
    <t xml:space="preserve">  BRC Mesh (ref 193)</t>
  </si>
  <si>
    <t>sheet</t>
  </si>
  <si>
    <t xml:space="preserve">  Concrete Slab Pour (30MPa)</t>
  </si>
  <si>
    <t xml:space="preserve">  Slab Curing Compound</t>
  </si>
  <si>
    <t>litre</t>
  </si>
  <si>
    <t xml:space="preserve">  Formwork / Shuttering Timber</t>
  </si>
  <si>
    <t xml:space="preserve">  Phase D — Ground Floor Slab  —  PHASE TOTAL</t>
  </si>
  <si>
    <t xml:space="preserve">  Phase E — Walling</t>
  </si>
  <si>
    <t xml:space="preserve">  Common Bricks (per 1,000)</t>
  </si>
  <si>
    <t>1,000</t>
  </si>
  <si>
    <t xml:space="preserve">  Face Bricks External (per 1,000)</t>
  </si>
  <si>
    <t xml:space="preserve">  Portland Cement (50kg bag)</t>
  </si>
  <si>
    <t>bag</t>
  </si>
  <si>
    <t xml:space="preserve">  River Sand</t>
  </si>
  <si>
    <t xml:space="preserve">  Pit Sand</t>
  </si>
  <si>
    <t xml:space="preserve">  Building Lime (50kg bag)</t>
  </si>
  <si>
    <t xml:space="preserve">  Lintels (pre-cast concrete)</t>
  </si>
  <si>
    <t>each</t>
  </si>
  <si>
    <t xml:space="preserve">  Damp Proof Course (DPC) Strip</t>
  </si>
  <si>
    <t xml:space="preserve">  Wall Ties (galvanised)</t>
  </si>
  <si>
    <t xml:space="preserve">  Ring Beam Concrete (25MPa)</t>
  </si>
  <si>
    <t xml:space="preserve">  Ring Beam Reinforcement Y10</t>
  </si>
  <si>
    <t xml:space="preserve">  Phase E — Walling  —  PHASE TOTAL</t>
  </si>
  <si>
    <t xml:space="preserve">  Phase G — Roof Structure &amp; Covering</t>
  </si>
  <si>
    <t xml:space="preserve">  Timber Roof Trusses (pre-fab)</t>
  </si>
  <si>
    <t xml:space="preserve">  Wall-Plate Timber (50×76mm)</t>
  </si>
  <si>
    <t xml:space="preserve">  Chromadek IBR Roofing Sheets</t>
  </si>
  <si>
    <t xml:space="preserve">  Roofing Nails &amp; Screws</t>
  </si>
  <si>
    <t>kg</t>
  </si>
  <si>
    <t xml:space="preserve">  Ridge Capping</t>
  </si>
  <si>
    <t xml:space="preserve">  Fascia Board (152×19mm)</t>
  </si>
  <si>
    <t xml:space="preserve">  Gutters (PVC, 100mm)</t>
  </si>
  <si>
    <t xml:space="preserve">  Downpipes (PVC, 75mm)</t>
  </si>
  <si>
    <t xml:space="preserve">  Roof Underlay (sarking)</t>
  </si>
  <si>
    <t xml:space="preserve">  Phase G — Roof Structure &amp; Covering  —  PHASE TOTAL</t>
  </si>
  <si>
    <t xml:space="preserve">  Phase I — Plumbing &amp; Sanitation</t>
  </si>
  <si>
    <t xml:space="preserve">  HDPE Stormwater Pipe 110mm</t>
  </si>
  <si>
    <t xml:space="preserve">  HDPE Drain Pipe 160mm</t>
  </si>
  <si>
    <t xml:space="preserve">  First Fix Copper Pipe 15mm</t>
  </si>
  <si>
    <t xml:space="preserve">  First Fix Copper Pipe 22mm</t>
  </si>
  <si>
    <t xml:space="preserve">  Galv Steel Pipe (supply main)</t>
  </si>
  <si>
    <t xml:space="preserve">  WC Suite (close-coupled)</t>
  </si>
  <si>
    <t xml:space="preserve">  Basin (vitreous china)</t>
  </si>
  <si>
    <t xml:space="preserve">  Bath (acrylic 1500mm)</t>
  </si>
  <si>
    <t xml:space="preserve">  Shower Tray &amp; Fittings</t>
  </si>
  <si>
    <t xml:space="preserve">  Kitchen Sink (double bowl SS)</t>
  </si>
  <si>
    <t xml:space="preserve">  Geyser / Solar Hot Water</t>
  </si>
  <si>
    <t xml:space="preserve">  Water Tank (5,000 litre)</t>
  </si>
  <si>
    <t xml:space="preserve">  Inspection Chambers</t>
  </si>
  <si>
    <t xml:space="preserve">  Phase I — Plumbing &amp; Sanitation  —  PHASE TOTAL</t>
  </si>
  <si>
    <t xml:space="preserve">  Phase E2 — Internal Finishes</t>
  </si>
  <si>
    <t xml:space="preserve">  Internal Plaster (20mm)</t>
  </si>
  <si>
    <t xml:space="preserve">  External Render</t>
  </si>
  <si>
    <t xml:space="preserve">  Ceramic Floor Tiles (standard)</t>
  </si>
  <si>
    <t xml:space="preserve">  Porcelain Floor Tiles (premium)</t>
  </si>
  <si>
    <t xml:space="preserve">  Wall Tiles (bathrooms/kitchen)</t>
  </si>
  <si>
    <t xml:space="preserve">  Tile Adhesive (25kg bag)</t>
  </si>
  <si>
    <t xml:space="preserve">  Tile Grout (5kg bag)</t>
  </si>
  <si>
    <t xml:space="preserve">  Screed (65mm)</t>
  </si>
  <si>
    <t xml:space="preserve">  Ceiling Board (9.5mm gyproc)</t>
  </si>
  <si>
    <t xml:space="preserve">  Ceiling Battens / Framing</t>
  </si>
  <si>
    <t xml:space="preserve">  Coving / Cornices</t>
  </si>
  <si>
    <t xml:space="preserve">  Interior Paint (premium, 20L)</t>
  </si>
  <si>
    <t>tin</t>
  </si>
  <si>
    <t xml:space="preserve">  Exterior Paint / Plaster primer</t>
  </si>
  <si>
    <t xml:space="preserve">  PVA Sealer (20L)</t>
  </si>
  <si>
    <t xml:space="preserve">  Phase E2 — Internal Finishes  —  PHASE TOTAL</t>
  </si>
  <si>
    <t xml:space="preserve">  Phase E3 — Doors, Windows &amp; Joinery</t>
  </si>
  <si>
    <t xml:space="preserve">  External Solid Timber Doors</t>
  </si>
  <si>
    <t xml:space="preserve">  Internal Hollow Core Doors</t>
  </si>
  <si>
    <t xml:space="preserve">  Door Frames (timber)</t>
  </si>
  <si>
    <t xml:space="preserve">  Door Hardware Sets (per door)</t>
  </si>
  <si>
    <t xml:space="preserve">  Aluminium Windows (standard)</t>
  </si>
  <si>
    <t xml:space="preserve">  Window Burglar Bars (steel)</t>
  </si>
  <si>
    <t xml:space="preserve">  Kitchen Cupboards (base)</t>
  </si>
  <si>
    <t xml:space="preserve">  Kitchen Cupboards (wall)</t>
  </si>
  <si>
    <t xml:space="preserve">  Wardrobes / Built-in Cupboards</t>
  </si>
  <si>
    <t xml:space="preserve">  Phase E3 — Doors, Windows &amp; Joinery  —  PHASE TOTAL</t>
  </si>
  <si>
    <t xml:space="preserve">  Phase J — Electrical Installation</t>
  </si>
  <si>
    <t xml:space="preserve">  Electrical Cable (2.5mm TPS)</t>
  </si>
  <si>
    <t xml:space="preserve">  Electrical Cable (1.5mm TPS)</t>
  </si>
  <si>
    <t xml:space="preserve">  DB Box (18 way)</t>
  </si>
  <si>
    <t xml:space="preserve">  Power Points (double)</t>
  </si>
  <si>
    <t xml:space="preserve">  Light Points</t>
  </si>
  <si>
    <t xml:space="preserve">  MCB / Circuit Breakers</t>
  </si>
  <si>
    <t xml:space="preserve">  Earth Leakage Unit</t>
  </si>
  <si>
    <t xml:space="preserve">  Light Fittings (standard)</t>
  </si>
  <si>
    <t xml:space="preserve">  Conduit PVC (25mm)</t>
  </si>
  <si>
    <t xml:space="preserve">  ZESA Connection / Service</t>
  </si>
  <si>
    <t xml:space="preserve">  Phase J — Electrical Installation  —  PHASE TOTAL</t>
  </si>
  <si>
    <t xml:space="preserve">  Phase K — External Works</t>
  </si>
  <si>
    <t xml:space="preserve">  Paving Bricks / Driveway</t>
  </si>
  <si>
    <t xml:space="preserve">  Palisade Fencing (steel 1.8m)</t>
  </si>
  <si>
    <t xml:space="preserve">  Boundary Wall (face brick 1.8m)</t>
  </si>
  <si>
    <t xml:space="preserve">  Gate (electric steel double)</t>
  </si>
  <si>
    <t xml:space="preserve">  Borehole Drilling &amp; Casing</t>
  </si>
  <si>
    <t xml:space="preserve">  Borehole Pump &amp; Plumbing</t>
  </si>
  <si>
    <t xml:space="preserve">  Septic Tank (3,000L)</t>
  </si>
  <si>
    <t xml:space="preserve">  Landscaping / Topsoil</t>
  </si>
  <si>
    <t xml:space="preserve">  Soakaway / Soak-pit</t>
  </si>
  <si>
    <t xml:space="preserve">  Phase K — External Works  —  PHASE TOTAL</t>
  </si>
  <si>
    <t xml:space="preserve">  Solar &amp; Energy Resilience</t>
  </si>
  <si>
    <t xml:space="preserve">  Solar Panels (400W each)</t>
  </si>
  <si>
    <t xml:space="preserve">  Solar Inverter (5kVA Hybrid)</t>
  </si>
  <si>
    <t xml:space="preserve">  Battery Bank (200Ah lithium)</t>
  </si>
  <si>
    <t xml:space="preserve">  Solar Cabling &amp; Mounting</t>
  </si>
  <si>
    <t xml:space="preserve">  Generator (6kVA backup)</t>
  </si>
  <si>
    <t xml:space="preserve">  Solar &amp; Energy Resilience  —  PHASE TOTAL</t>
  </si>
  <si>
    <t>🏗️  GRAND TOTAL — ALL MATERIALS (excl. Labour)</t>
  </si>
  <si>
    <t>👷  LABOUR RATES — Zimbabwe 2026  |  NEC Construction Industry Rates + Market Estimates</t>
  </si>
  <si>
    <t xml:space="preserve">  Source: NEC-CI Circular 02/2024 (effective 1 April 2024) · Statutory Instrument 45/2013 · RemotePeople · Playroll · WorldSalaries.com</t>
  </si>
  <si>
    <t xml:space="preserve">  📋  NEC CONSTRUCTION INDUSTRY MINIMUM WAGE RATES  (effective 1 April 2024)</t>
  </si>
  <si>
    <t>Grade / Trade</t>
  </si>
  <si>
    <t>Hourly Rate
(USD)</t>
  </si>
  <si>
    <t>Weekly Rate
(USD)</t>
  </si>
  <si>
    <t>Standard
Hrs/Week</t>
  </si>
  <si>
    <t>Source</t>
  </si>
  <si>
    <t>General Labourer (Grade 1 — Exempt Worker)</t>
  </si>
  <si>
    <t>NEC-CI Circ. 02/2024</t>
  </si>
  <si>
    <t>General Labourer (Grade 1B — Floorlayer)</t>
  </si>
  <si>
    <t>Skilled Worker — Grade 2</t>
  </si>
  <si>
    <t>Skilled Worker — Grade 3</t>
  </si>
  <si>
    <t>Skilled Worker — Grade 4 (Trade Worker)</t>
  </si>
  <si>
    <t>Skilled Worker — Grade 4B (BEIWM)</t>
  </si>
  <si>
    <t xml:space="preserve">  💼  MARKET RATE ESTIMATES  (indicative — above NEC minimum)</t>
  </si>
  <si>
    <t>Role / Trade</t>
  </si>
  <si>
    <t>Est. Daily Rate
(USD)</t>
  </si>
  <si>
    <t>Est. Monthly
(USD)</t>
  </si>
  <si>
    <t>Notes</t>
  </si>
  <si>
    <t>Basis</t>
  </si>
  <si>
    <t>General Labourer (informal / self-build)</t>
  </si>
  <si>
    <t>5–15</t>
  </si>
  <si>
    <t>110–330</t>
  </si>
  <si>
    <t>Negotiated daily rate, cash</t>
  </si>
  <si>
    <t>Market</t>
  </si>
  <si>
    <t>Bricklayer (skilled)</t>
  </si>
  <si>
    <t>15–30</t>
  </si>
  <si>
    <t>330–660</t>
  </si>
  <si>
    <t>Per day including tools</t>
  </si>
  <si>
    <t>Plasterer (skilled)</t>
  </si>
  <si>
    <t>15–35</t>
  </si>
  <si>
    <t>330–770</t>
  </si>
  <si>
    <t>Per day or per m²</t>
  </si>
  <si>
    <t>Plumber (qualified)</t>
  </si>
  <si>
    <t>20–50</t>
  </si>
  <si>
    <t>440–1,100</t>
  </si>
  <si>
    <t>Per day or per point</t>
  </si>
  <si>
    <t>Electrician (qualified)</t>
  </si>
  <si>
    <t>Foreman / Site Supervisor</t>
  </si>
  <si>
    <t>35–80</t>
  </si>
  <si>
    <t>770–1,760</t>
  </si>
  <si>
    <t>Experience-dependent</t>
  </si>
  <si>
    <t>Civil / Structural Engineer</t>
  </si>
  <si>
    <t>—</t>
  </si>
  <si>
    <t>800–1,500</t>
  </si>
  <si>
    <t>Monthly salary / consultant</t>
  </si>
  <si>
    <t>Architect / Quantity Surveyor</t>
  </si>
  <si>
    <t>700–1,200</t>
  </si>
  <si>
    <t>National Average (all sectors, Q1 2026)</t>
  </si>
  <si>
    <t>190–210</t>
  </si>
  <si>
    <t>USD equiv. from ZWG salary</t>
  </si>
  <si>
    <t>Playroll 2026</t>
  </si>
  <si>
    <t>Statutory Minimum Wage (all sectors)</t>
  </si>
  <si>
    <t>150</t>
  </si>
  <si>
    <t>USD/month government minimum</t>
  </si>
  <si>
    <t>RemotePeople 2026</t>
  </si>
  <si>
    <t xml:space="preserve">  🧮  LABOUR BUDGET ESTIMATOR  —  Estimate days per phase, tool auto-totals</t>
  </si>
  <si>
    <t>Phase / Trade Category</t>
  </si>
  <si>
    <t>Team Size
(people)</t>
  </si>
  <si>
    <t>Est. Duration
(days)</t>
  </si>
  <si>
    <t>Avg Day Rate
(USD/person)</t>
  </si>
  <si>
    <t>Total Labour
Cost (USD)</t>
  </si>
  <si>
    <t>Planning &amp; Survey</t>
  </si>
  <si>
    <t>Site Preparation</t>
  </si>
  <si>
    <t>Foundation Excavation</t>
  </si>
  <si>
    <t>Foundation &amp; Slab Concrete</t>
  </si>
  <si>
    <t>Walling (bricklayers + labourers)</t>
  </si>
  <si>
    <t>Roof Structure Erection</t>
  </si>
  <si>
    <t>Roof Covering (Chromadek)</t>
  </si>
  <si>
    <t>Plumbing — First Fix</t>
  </si>
  <si>
    <t>Plumbing — Second Fix</t>
  </si>
  <si>
    <t>Electrical — First Fix</t>
  </si>
  <si>
    <t>Electrical — Second Fix</t>
  </si>
  <si>
    <t>Internal Plastering</t>
  </si>
  <si>
    <t>Tiling &amp; Screeding</t>
  </si>
  <si>
    <t>Painting</t>
  </si>
  <si>
    <t>Joinery &amp; Fitting</t>
  </si>
  <si>
    <t>External Works</t>
  </si>
  <si>
    <t>Supervision (Foreman)</t>
  </si>
  <si>
    <t>👷  TOTAL ESTIMATED LABOUR COST</t>
  </si>
  <si>
    <t>🔍  NESTS SPOT CHECKER — Independent Inspection Gate System</t>
  </si>
  <si>
    <t xml:space="preserve">  NESTS independently verifies construction quality at 7 key stages. Payment to the vendor is LOCKED until each stage is approved. These fees are SEPARATE from your build budget.</t>
  </si>
  <si>
    <t xml:space="preserve">  HOW IT WORKS — WHAT THE CLIENT SEES ON THE NESTS PLATFORM</t>
  </si>
  <si>
    <t>1. When you post a project on NESTS, the 7 Spot Checker gates are automatically built into your milestone plan.</t>
  </si>
  <si>
    <t>2. Each Spot Checker stage is triggered when the vendor reports that phase is complete.</t>
  </si>
  <si>
    <t>3. A NESTS-registered independent inspector visits the site within 48 hours and verifies compliance with Zimbabwe Building Standards.</t>
  </si>
  <si>
    <t>4. If the stage PASSES: the next milestone payment is UNLOCKED and the vendor can proceed.</t>
  </si>
  <si>
    <t>5. If the stage FAILS: the vendor must rectify defects before re-inspection. No payment is released.</t>
  </si>
  <si>
    <t>6. The Spot Checker fee ($75 per stage × 7 stages = $525 total) is paid by the client to NESTS — separate from the vendor contract.</t>
  </si>
  <si>
    <t>7. Council inspection fees (approx. $290 for Stages 1–6, variable for Stage 7) are paid directly to Harare City Council.</t>
  </si>
  <si>
    <t xml:space="preserve">  THE 7 SPOT CHECKER STAGES — AS SHOWN ON THE NESTS VENDOR BID SCREEN</t>
  </si>
  <si>
    <t>Stage</t>
  </si>
  <si>
    <t>Stage Name</t>
  </si>
  <si>
    <t>What Is Inspected</t>
  </si>
  <si>
    <t>NESTS Fee
(USD)</t>
  </si>
  <si>
    <t>Council Fee
(Est. USD)</t>
  </si>
  <si>
    <t>Stage 1</t>
  </si>
  <si>
    <t>Stage 1 — Siting</t>
  </si>
  <si>
    <t>Foundation Trenching — depth, width, soil bearing verified</t>
  </si>
  <si>
    <t>Stage 2</t>
  </si>
  <si>
    <t>Stage 2 — Compaction</t>
  </si>
  <si>
    <t>Concrete Footing &amp; Backfill — compaction test, mix verified</t>
  </si>
  <si>
    <t>Stage 3</t>
  </si>
  <si>
    <t>Stage 3 — Lintel Level</t>
  </si>
  <si>
    <t>Door-Height &amp; Ring Beam — reinforcement placement verified</t>
  </si>
  <si>
    <t>Stage 4</t>
  </si>
  <si>
    <t>Stage 4 — Wall-Plate</t>
  </si>
  <si>
    <t>Gable Construction — wall-plate fixing, tie-down verified</t>
  </si>
  <si>
    <t>Stage 5</t>
  </si>
  <si>
    <t>Stage 5 — Roofing</t>
  </si>
  <si>
    <t>Truss Structural Integrity — span, pitch, bracing verified</t>
  </si>
  <si>
    <t>Stage 6</t>
  </si>
  <si>
    <t>Stage 6 — Plumbing</t>
  </si>
  <si>
    <t>Drainage &amp; Internal Systems — pressure test, gradient verified</t>
  </si>
  <si>
    <t>Stage 7</t>
  </si>
  <si>
    <t>Stage 7 — Final</t>
  </si>
  <si>
    <t>Certificate of Occupation — full compliance survey</t>
  </si>
  <si>
    <t>Variable</t>
  </si>
  <si>
    <t>TOTAL SPOT CHECKER FEES</t>
  </si>
  <si>
    <t>~$290 (est. Stages 1–6)</t>
  </si>
  <si>
    <t>📊  NESTS PLATFORM — PROJECT BID SUMMARY</t>
  </si>
  <si>
    <t>This sheet mirrors the downloadable bid document generated by NESTS after a vendor submits their quote. Use it as a reference to understand what vendors will see and submit.</t>
  </si>
  <si>
    <t xml:space="preserve">  PROJECT DETAILS</t>
  </si>
  <si>
    <t>Client</t>
  </si>
  <si>
    <t>Location</t>
  </si>
  <si>
    <t>Floor Area (m²)</t>
  </si>
  <si>
    <t>Start Date</t>
  </si>
  <si>
    <t>Contractor</t>
  </si>
  <si>
    <t>NESTS Reg No.</t>
  </si>
  <si>
    <t>Export Date</t>
  </si>
  <si>
    <t xml:space="preserve">  COST BREAKDOWN BY PHASE  (Materials — from 🧱 Materials Estimator)</t>
  </si>
  <si>
    <t>Phase / Category</t>
  </si>
  <si>
    <t>Est. Materials Cost (USD)</t>
  </si>
  <si>
    <t>% of Materials Budget</t>
  </si>
  <si>
    <t>Phase A — Planning, Design &amp; Council Approvals</t>
  </si>
  <si>
    <t>Phase B — Site Preparation</t>
  </si>
  <si>
    <t>Phase C — Foundation Excavation &amp; Construction</t>
  </si>
  <si>
    <t>Phase D — Ground Floor Slab</t>
  </si>
  <si>
    <t>Phase E — Walling</t>
  </si>
  <si>
    <t>Phase G — Roof Structure &amp; Covering</t>
  </si>
  <si>
    <t>Phase I — Plumbing &amp; Sanitation</t>
  </si>
  <si>
    <t>Phase E2 — Internal Finishes</t>
  </si>
  <si>
    <t>Phase E3 — Doors, Windows &amp; Joinery</t>
  </si>
  <si>
    <t>Phase J — Electrical Installation</t>
  </si>
  <si>
    <t>Phase K — External Works</t>
  </si>
  <si>
    <t>Solar &amp; Energy Resilience</t>
  </si>
  <si>
    <t>TOTAL MATERIALS</t>
  </si>
  <si>
    <t>'🧱 Materials Estimator'!G145</t>
  </si>
  <si>
    <t>100.0%</t>
  </si>
  <si>
    <t xml:space="preserve">  GRAND TOTAL COST SUMMARY</t>
  </si>
  <si>
    <t>Total Materials Cost</t>
  </si>
  <si>
    <t>Total Labour Cost (estimated)</t>
  </si>
  <si>
    <t>'👷 Labour Rates'!F47</t>
  </si>
  <si>
    <t>Sub-Total (Materials + Labour)</t>
  </si>
  <si>
    <t>Contingency (from Project Setup)</t>
  </si>
  <si>
    <t>NESTS Spot Checker Fee (7×$75)</t>
  </si>
  <si>
    <t>Council Inspection Fees (est.)</t>
  </si>
  <si>
    <t>TOTAL PROJECT COST (ALL-IN EST.)</t>
  </si>
  <si>
    <t>Your Overall Budget</t>
  </si>
  <si>
    <t>Variance (Budget vs Estimate)</t>
  </si>
  <si>
    <t>ℹ  Positive variance = you are within budget.  Negative variance = your estimate exceeds budget — review quantities or adjust your overall budget.</t>
  </si>
  <si>
    <t xml:space="preserve">  MILESTONE PAYMENT SCHEDULE  (matches NESTS Vendor Bid format)</t>
  </si>
  <si>
    <t>Milestone ID</t>
  </si>
  <si>
    <t>Description</t>
  </si>
  <si>
    <t>Payment %</t>
  </si>
  <si>
    <t>Target Date</t>
  </si>
  <si>
    <t>A1</t>
  </si>
  <si>
    <t>Topographic Survey</t>
  </si>
  <si>
    <t>3%</t>
  </si>
  <si>
    <t>A2</t>
  </si>
  <si>
    <t>Architectural Plan Drawing</t>
  </si>
  <si>
    <t>4%</t>
  </si>
  <si>
    <t>30 Jun 2026</t>
  </si>
  <si>
    <t>A3</t>
  </si>
  <si>
    <t>Structural Engineering Drawings</t>
  </si>
  <si>
    <t>10 Jul 2026</t>
  </si>
  <si>
    <t>A4</t>
  </si>
  <si>
    <t>Building Plan Submission</t>
  </si>
  <si>
    <t>2%</t>
  </si>
  <si>
    <t>20 Jul 2026</t>
  </si>
  <si>
    <t>B1</t>
  </si>
  <si>
    <t>Site Clearing</t>
  </si>
  <si>
    <t>01 Aug 2026</t>
  </si>
  <si>
    <t>B3</t>
  </si>
  <si>
    <t>Site Leveling &amp; Grading</t>
  </si>
  <si>
    <t>10 Aug 2026</t>
  </si>
  <si>
    <t>B4</t>
  </si>
  <si>
    <t>Setting Out / Pegging</t>
  </si>
  <si>
    <t>14 Aug 2026</t>
  </si>
  <si>
    <t>C1</t>
  </si>
  <si>
    <t>Soil Investigation</t>
  </si>
  <si>
    <t>15 Aug 2026</t>
  </si>
  <si>
    <t>C2</t>
  </si>
  <si>
    <t>Foundation Trenching</t>
  </si>
  <si>
    <t>5%</t>
  </si>
  <si>
    <t>22 Aug 2026</t>
  </si>
  <si>
    <t>C3</t>
  </si>
  <si>
    <t>Anti-Termite Treatment</t>
  </si>
  <si>
    <t>24 Aug 2026</t>
  </si>
  <si>
    <t>C5</t>
  </si>
  <si>
    <t>Foundation Reinforcement</t>
  </si>
  <si>
    <t>28 Aug 2026</t>
  </si>
  <si>
    <t>⛔</t>
  </si>
  <si>
    <t>SPOT CHECKER STAGE 1 — Siting</t>
  </si>
  <si>
    <t>Auto</t>
  </si>
  <si>
    <t>C7</t>
  </si>
  <si>
    <t>Foundation Concrete Pour</t>
  </si>
  <si>
    <t>6%</t>
  </si>
  <si>
    <t>15 Sep 2026</t>
  </si>
  <si>
    <t>C8</t>
  </si>
  <si>
    <t>Damp Proof Course (DPC)</t>
  </si>
  <si>
    <t>18 Sep 2026</t>
  </si>
  <si>
    <t>D4</t>
  </si>
  <si>
    <t>Slab Reinforcement</t>
  </si>
  <si>
    <t>22 Sep 2026</t>
  </si>
  <si>
    <t>SPOT CHECKER STAGE 2 — Compaction</t>
  </si>
  <si>
    <t>D6</t>
  </si>
  <si>
    <t>Concrete Slab Pour</t>
  </si>
  <si>
    <t>05 Oct 2026</t>
  </si>
  <si>
    <t>D7</t>
  </si>
  <si>
    <t>Slab Curing</t>
  </si>
  <si>
    <t>12 Oct 2026</t>
  </si>
  <si>
    <t>E1</t>
  </si>
  <si>
    <t>Plinth Course Brickwork</t>
  </si>
  <si>
    <t>15 Oct 2026</t>
  </si>
  <si>
    <t>E2</t>
  </si>
  <si>
    <t>External Walling</t>
  </si>
  <si>
    <t>8%</t>
  </si>
  <si>
    <t>01 Nov 2026</t>
  </si>
  <si>
    <t>E3</t>
  </si>
  <si>
    <t>Internal Partition Walls</t>
  </si>
  <si>
    <t>10 Nov 2026</t>
  </si>
  <si>
    <t>SPOT CHECKER STAGE 3 — Lintel</t>
  </si>
  <si>
    <t>SPOT CHECKER STAGE 4 — Wall-Plate</t>
  </si>
  <si>
    <t>G3</t>
  </si>
  <si>
    <t>Roof Truss Erection</t>
  </si>
  <si>
    <t>20 Nov 2026</t>
  </si>
  <si>
    <t>SPOT CHECKER STAGE 5 — Roofing</t>
  </si>
  <si>
    <t>G6B</t>
  </si>
  <si>
    <t>Chromadek Roof Sheets</t>
  </si>
  <si>
    <t>10 Dec 2026</t>
  </si>
  <si>
    <t>G7</t>
  </si>
  <si>
    <t>Gutters &amp; Downpipes</t>
  </si>
  <si>
    <t>15 Dec 2026</t>
  </si>
  <si>
    <t>I1</t>
  </si>
  <si>
    <t>Stormwater Drainage</t>
  </si>
  <si>
    <t>I3</t>
  </si>
  <si>
    <t>First Fix Plumbing</t>
  </si>
  <si>
    <t>20 Dec 2026</t>
  </si>
  <si>
    <t>SPOT CHECKER STAGE 6 — Plumbing</t>
  </si>
  <si>
    <t>O1</t>
  </si>
  <si>
    <t>Snagging List Completion</t>
  </si>
  <si>
    <t>28 Dec 2026</t>
  </si>
  <si>
    <t>SPOT CHECKER STAGE 7 — Final</t>
  </si>
  <si>
    <t>O3</t>
  </si>
  <si>
    <t>Certificate of Occupation</t>
  </si>
  <si>
    <t>📚  DATA SOURCES &amp; REFERENCES</t>
  </si>
  <si>
    <t xml:space="preserve">  All prices and indices used in this tool are sourced from the following publicly available and reputable sources. Accessed April 2026.</t>
  </si>
  <si>
    <t>#</t>
  </si>
  <si>
    <t>What It Covers / URL</t>
  </si>
  <si>
    <t>ZimStat — Zimbabwe National Statistics Agency</t>
  </si>
  <si>
    <t>BMPI &amp; CEMPI Q1 2026 data. Building Materials Price Index (quarterly). Civil Engineering Materials Price Index (monthly). zimstat.co.zw/building-material-price-index</t>
  </si>
  <si>
    <t>Bulawayo24 News — April 28 2026</t>
  </si>
  <si>
    <t>Construction Costs Rise in Zimbabwe as Material Prices Climb. Civil materials USD +6.7% Mar 2026; BMPI ZWG +4.1% Q1 2026. bulawayo24.com</t>
  </si>
  <si>
    <t>ZimEye — April 28 2026</t>
  </si>
  <si>
    <t>Zimbabwe's Inflation Rises — CEMPI jumped to 209.88 in March from 195.92 in February (+7.1% MoM). zimeye.net</t>
  </si>
  <si>
    <t>CAHF — Africa Housing Finance Yearbook 2024</t>
  </si>
  <si>
    <t>Zimbabwe housing deficit, cement prices (US$10/50kg bag), construction cost range (US$250–500/m²), mortgage penetration (0.4% GDP). housingfinanceafrica.org</t>
  </si>
  <si>
    <t>AECOM — Africa Property &amp; Construction Cost Guide 2024/25</t>
  </si>
  <si>
    <t>Regional construction benchmarks across Sub-Saharan Africa. aecom.com</t>
  </si>
  <si>
    <t>NEC-CI — National Employment Council for the Construction Industry</t>
  </si>
  <si>
    <t>Circular 02/2024: Minimum Wage Rates for Construction Workers, effective 1 April 2024. Statutory Instrument 45/2013. NEC hourly/weekly rates by grade.</t>
  </si>
  <si>
    <t>RemotePeople — Minimum Wage in Zimbabwe 2026</t>
  </si>
  <si>
    <t>Statutory minimum wage US$150/month; NEC sector benchmarks; market rate context. remotepeople.com</t>
  </si>
  <si>
    <t>Playroll — Zimbabwe EOR Guide (February 2026)</t>
  </si>
  <si>
    <t>Average gross monthly salary ZWL 1.9–2.1M (~US$190–210); annual inflation ~20–30% late 2025/early 2026. playroll.com</t>
  </si>
  <si>
    <t>WorldSalaries.com — Construction Worker Salary Zimbabwe 2025</t>
  </si>
  <si>
    <t>Average annual construction worker salary data by experience grade. worldsalaries.com</t>
  </si>
  <si>
    <t>EstimationQS.com — Building Costs Per Square Metre in Zimbabwe (2025)</t>
  </si>
  <si>
    <t>Construction sector GDP contribution US$1.1B Q1 2025; steel US$1,200–1,500/t; cement US$10–15/bag; labour 25–30% of budgets. estimationqs.com</t>
  </si>
  <si>
    <t>Property.co.zw — Buy or Build in Zimbabwe 2025</t>
  </si>
  <si>
    <t>3-bed Harare avg US$180,000; Bulawayo US$125,000; build cost US$80–300/m². property.co.zw</t>
  </si>
  <si>
    <t>Palmer Construction Zimbabwe — Cost Estimations</t>
  </si>
  <si>
    <t>Standard house US$80–120/m²; 3-bed approx. US$12,800; 4-bed approx. US$14,400. palmer.co.zw</t>
  </si>
  <si>
    <t>Mukamba Real Estate — Zimbabwe Property Market 2025</t>
  </si>
  <si>
    <t>Housing backlog ~1.5M units; population projection 21.2M by 2042. mukamba.co.zw</t>
  </si>
  <si>
    <t>Equity Axis — ZimProp Expo 2025</t>
  </si>
  <si>
    <t>Harare average US$240,000; US$421/m²; diaspora remittances US$1.8B 2024; digital search 92%. equityaxis.net</t>
  </si>
  <si>
    <t>NewsDay / Zimbabwe Independent — July 2025</t>
  </si>
  <si>
    <t>Mortgage rates 20–25% p.a.; mortgage penetration 0.4% of GDP; 16,500 Epworth demolitions. newsday.co.zw</t>
  </si>
  <si>
    <t>ZBMS — Zimbabwe Building Materials Suppliers</t>
  </si>
  <si>
    <t>Live product price listings for Harare market. zbms.co.zw</t>
  </si>
  <si>
    <t>Builders Express Zimbabwe — Roofing Prices 2024</t>
  </si>
  <si>
    <t>Chromadek IBR roofing sheets, Qtile and concrete tile price data. builders.co.zw</t>
  </si>
  <si>
    <t>ZimCompass / Classifieds.co.zw</t>
  </si>
  <si>
    <t>Brick and aggregate market classified listings — semi-common bricks US$55/1,000. zimcompass.com</t>
  </si>
  <si>
    <t>Reall.net — Zimbabwe Country Dashboard</t>
  </si>
  <si>
    <t>Housing deficit 1.5M units; 72% below poverty line; ShelterSol affordable housing. reall.net</t>
  </si>
  <si>
    <t>Accio.com — Roofing Tiles Prices Zimbabwe 2025</t>
  </si>
  <si>
    <t>Market size US$12M; CAGR 4–6%; supplier price ranges US$1.10–4.50/piece. accio.com</t>
  </si>
  <si>
    <t>⚠  DISCLAIMER: All prices are indicative estimates for budgeting guidance only. NESTS accepts no liability for decisions made on the basis of this tool. Always consult a qualified quantity surveyor for formal estimates. Prices vary by location, supplier, and project scale. © 2026 NESTS.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</si>
</sst>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"/>
    <numFmt numFmtId="165" formatCode="\$#,##0.00"/>
    <numFmt numFmtId="166" formatCode="dd\ mmm\ yyyy"/>
    <numFmt numFmtId="167" formatCode="0.0%"/>
  </numFmts>
  <fonts count="29" x14ac:knownFonts="1">
    <font>
      <sz val="11"/>
      <color theme="1"/>
      <name val="Calibri"/>
      <family val="2"/>
      <charset val="1"/>
    </font>
    <font>
      <b/>
      <sz val="22"/>
      <color rgb="FFFFFFFF"/>
      <name val="Arial"/>
      <charset val="1"/>
    </font>
    <font>
      <i/>
      <sz val="12"/>
      <color rgb="FF1A3D2B"/>
      <name val="Arial"/>
      <charset val="1"/>
    </font>
    <font>
      <b/>
      <sz val="11"/>
      <color rgb="FF1A3D2B"/>
      <name val="Arial"/>
      <charset val="1"/>
    </font>
    <font>
      <sz val="10"/>
      <color rgb="FF6B6560"/>
      <name val="Arial"/>
      <charset val="1"/>
    </font>
    <font>
      <b/>
      <sz val="11"/>
      <color rgb="FFFFFFFF"/>
      <name val="Arial"/>
      <charset val="1"/>
    </font>
    <font>
      <b/>
      <sz val="10"/>
      <color rgb="FF0F3460"/>
      <name val="Arial"/>
      <charset val="1"/>
    </font>
    <font>
      <sz val="10"/>
      <color rgb="FF1C1A17"/>
      <name val="Arial"/>
      <charset val="1"/>
    </font>
    <font>
      <b/>
      <sz val="10"/>
      <color rgb="FFFFFFFF"/>
      <name val="Arial"/>
      <charset val="1"/>
    </font>
    <font>
      <b/>
      <sz val="10"/>
      <color rgb="FF78350F"/>
      <name val="Arial"/>
      <charset val="1"/>
    </font>
    <font>
      <i/>
      <sz val="9"/>
      <color rgb="FF78350F"/>
      <name val="Arial"/>
      <charset val="1"/>
    </font>
    <font>
      <i/>
      <sz val="9"/>
      <color rgb="FFFFFFFF"/>
      <name val="Arial"/>
      <charset val="1"/>
    </font>
    <font>
      <b/>
      <sz val="14"/>
      <color rgb="FFFFFFFF"/>
      <name val="Arial"/>
      <charset val="1"/>
    </font>
    <font>
      <i/>
      <sz val="10"/>
      <color rgb="FF6B6560"/>
      <name val="Arial"/>
      <charset val="1"/>
    </font>
    <font>
      <b/>
      <sz val="10"/>
      <color rgb="FF0000FF"/>
      <name val="Arial"/>
      <charset val="1"/>
    </font>
    <font>
      <i/>
      <sz val="9"/>
      <color rgb="FF9CA3AF"/>
      <name val="Arial"/>
      <charset val="1"/>
    </font>
    <font>
      <b/>
      <sz val="10"/>
      <color rgb="FF000000"/>
      <name val="Arial"/>
      <charset val="1"/>
    </font>
    <font>
      <sz val="9"/>
      <color rgb="FF6B6560"/>
      <name val="Arial"/>
      <charset val="1"/>
    </font>
    <font>
      <sz val="10"/>
      <color rgb="FF000000"/>
      <name val="Arial"/>
      <charset val="1"/>
    </font>
    <font>
      <b/>
      <sz val="13"/>
      <color rgb="FFFFFFFF"/>
      <name val="Arial"/>
      <charset val="1"/>
    </font>
    <font>
      <i/>
      <sz val="9"/>
      <color rgb="FF6B6560"/>
      <name val="Arial"/>
      <charset val="1"/>
    </font>
    <font>
      <b/>
      <sz val="12"/>
      <color rgb="FFFFFFFF"/>
      <name val="Arial"/>
      <charset val="1"/>
    </font>
    <font>
      <i/>
      <sz val="10"/>
      <color rgb="FF78350F"/>
      <name val="Arial"/>
      <charset val="1"/>
    </font>
    <font>
      <b/>
      <sz val="10"/>
      <color rgb="FF1C1A17"/>
      <name val="Arial"/>
      <charset val="1"/>
    </font>
    <font>
      <b/>
      <sz val="16"/>
      <color rgb="FFFFFFFF"/>
      <name val="Arial"/>
      <charset val="1"/>
    </font>
    <font>
      <i/>
      <sz val="10"/>
      <color rgb="FF0F3460"/>
      <name val="Arial"/>
      <charset val="1"/>
    </font>
    <font>
      <b/>
      <sz val="11"/>
      <color rgb="FF78350F"/>
      <name val="Arial"/>
      <charset val="1"/>
    </font>
    <font>
      <sz val="10"/>
      <color rgb="FF78350F"/>
      <name val="Arial"/>
      <charset val="1"/>
    </font>
    <font>
      <sz val="9"/>
      <color rgb="FF78350F"/>
      <name val="Arial"/>
      <charset val="1"/>
    </font>
  </fonts>
  <fills count="18">
    <fill>
      <patternFill patternType="none"/>
    </fill>
    <fill>
      <patternFill patternType="gray125"/>
    </fill>
    <fill>
      <patternFill patternType="solid">
        <fgColor rgb="FF1A3D2B"/>
        <bgColor rgb="FF0F3460"/>
      </patternFill>
    </fill>
    <fill>
      <patternFill patternType="solid">
        <fgColor rgb="FFD97706"/>
        <bgColor rgb="FFFF9900"/>
      </patternFill>
    </fill>
    <fill>
      <patternFill patternType="solid">
        <fgColor rgb="FFF0FFF4"/>
        <bgColor rgb="FFF9FAFB"/>
      </patternFill>
    </fill>
    <fill>
      <patternFill patternType="solid">
        <fgColor rgb="FFF0EDE6"/>
        <bgColor rgb="FFE3F0FF"/>
      </patternFill>
    </fill>
    <fill>
      <patternFill patternType="solid">
        <fgColor rgb="FF0F3460"/>
        <bgColor rgb="FF1A3D2B"/>
      </patternFill>
    </fill>
    <fill>
      <patternFill patternType="solid">
        <fgColor rgb="FFE3F0FF"/>
        <bgColor rgb="FFDBEAFE"/>
      </patternFill>
    </fill>
    <fill>
      <patternFill patternType="solid">
        <fgColor rgb="FFDBEAFE"/>
        <bgColor rgb="FFE3F0FF"/>
      </patternFill>
    </fill>
    <fill>
      <patternFill patternType="solid">
        <fgColor rgb="FF40916C"/>
        <bgColor rgb="FF2D6A4F"/>
      </patternFill>
    </fill>
    <fill>
      <patternFill patternType="solid">
        <fgColor rgb="FFFEF3C7"/>
        <bgColor rgb="FFFFFDE7"/>
      </patternFill>
    </fill>
    <fill>
      <patternFill patternType="solid">
        <fgColor rgb="FFFFFBEB"/>
        <bgColor rgb="FFFFFDE7"/>
      </patternFill>
    </fill>
    <fill>
      <patternFill patternType="solid">
        <fgColor rgb="FFFFFDE7"/>
        <bgColor rgb="FFFFFBEB"/>
      </patternFill>
    </fill>
    <fill>
      <patternFill patternType="solid">
        <fgColor rgb="FFD8F3DC"/>
        <bgColor rgb="FFE3F0FF"/>
      </patternFill>
    </fill>
    <fill>
      <patternFill patternType="solid">
        <fgColor rgb="FFF9FAFB"/>
        <bgColor rgb="FFFFFFFF"/>
      </patternFill>
    </fill>
    <fill>
      <patternFill patternType="solid">
        <fgColor rgb="FF2D6A4F"/>
        <bgColor rgb="FF40916C"/>
      </patternFill>
    </fill>
    <fill>
      <patternFill patternType="solid">
        <fgColor rgb="FFB45309"/>
        <bgColor rgb="FFD97706"/>
      </patternFill>
    </fill>
    <fill>
      <patternFill patternType="solid">
        <fgColor rgb="FF78350F"/>
        <bgColor rgb="FF993366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D97706"/>
      </bottom>
      <diagonal/>
    </border>
    <border>
      <left style="thin">
        <color rgb="FF40916C"/>
      </left>
      <right style="thin">
        <color rgb="FF40916C"/>
      </right>
      <top style="thin">
        <color rgb="FF40916C"/>
      </top>
      <bottom style="thin">
        <color rgb="FF40916C"/>
      </bottom>
      <diagonal/>
    </border>
    <border>
      <left/>
      <right/>
      <top style="medium">
        <color rgb="FFFFFFFF"/>
      </top>
      <bottom/>
      <diagonal/>
    </border>
    <border>
      <left style="thin">
        <color rgb="FF1565C0"/>
      </left>
      <right style="thin">
        <color rgb="FF1565C0"/>
      </right>
      <top style="thin">
        <color rgb="FF1565C0"/>
      </top>
      <bottom style="thin">
        <color rgb="FF1565C0"/>
      </bottom>
      <diagonal/>
    </border>
    <border>
      <left style="thin">
        <color rgb="FFD97706"/>
      </left>
      <right style="thin">
        <color rgb="FFD97706"/>
      </right>
      <top style="thin">
        <color rgb="FFD97706"/>
      </top>
      <bottom style="thin">
        <color rgb="FFD97706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1" fillId="2" borderId="0" xfId="0" applyFont="1" applyFill="1" applyBorder="1" applyAlignment="1">
      <alignment horizontal="center" vertical="center"/>
    </xf>
    <xf numFmtId="0" fontId="10" fillId="11" borderId="0" xfId="0" applyFont="1" applyFill="1" applyBorder="1" applyAlignment="1">
      <alignment horizontal="left" vertical="center" wrapText="1"/>
    </xf>
    <xf numFmtId="0" fontId="9" fillId="10" borderId="0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7" fillId="8" borderId="0" xfId="0" applyFont="1" applyFill="1" applyBorder="1" applyAlignment="1">
      <alignment horizontal="left" vertical="center"/>
    </xf>
    <xf numFmtId="0" fontId="7" fillId="7" borderId="0" xfId="0" applyFont="1" applyFill="1" applyBorder="1" applyAlignment="1">
      <alignment horizontal="left" vertical="center"/>
    </xf>
    <xf numFmtId="0" fontId="5" fillId="6" borderId="0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0" fillId="3" borderId="0" xfId="0" applyFill="1" applyBorder="1"/>
    <xf numFmtId="0" fontId="1" fillId="2" borderId="0" xfId="0" applyFont="1" applyFill="1" applyBorder="1" applyAlignment="1">
      <alignment horizontal="left" vertical="center"/>
    </xf>
    <xf numFmtId="0" fontId="6" fillId="7" borderId="0" xfId="0" applyFont="1" applyFill="1" applyAlignment="1">
      <alignment horizontal="left" vertical="center"/>
    </xf>
    <xf numFmtId="0" fontId="6" fillId="8" borderId="0" xfId="0" applyFont="1" applyFill="1" applyAlignment="1">
      <alignment horizontal="left" vertical="center"/>
    </xf>
    <xf numFmtId="0" fontId="8" fillId="9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left" vertical="center"/>
    </xf>
    <xf numFmtId="0" fontId="14" fillId="12" borderId="1" xfId="0" applyFont="1" applyFill="1" applyBorder="1" applyAlignment="1">
      <alignment horizontal="left" vertical="center"/>
    </xf>
    <xf numFmtId="0" fontId="0" fillId="5" borderId="0" xfId="0" applyFill="1"/>
    <xf numFmtId="3" fontId="14" fillId="12" borderId="1" xfId="0" applyNumberFormat="1" applyFont="1" applyFill="1" applyBorder="1" applyAlignment="1">
      <alignment horizontal="left" vertical="center"/>
    </xf>
    <xf numFmtId="164" fontId="14" fillId="12" borderId="1" xfId="0" applyNumberFormat="1" applyFont="1" applyFill="1" applyBorder="1" applyAlignment="1">
      <alignment horizontal="left" vertical="center"/>
    </xf>
    <xf numFmtId="9" fontId="16" fillId="4" borderId="1" xfId="0" applyNumberFormat="1" applyFont="1" applyFill="1" applyBorder="1" applyAlignment="1">
      <alignment horizontal="left" vertical="center"/>
    </xf>
    <xf numFmtId="9" fontId="14" fillId="12" borderId="1" xfId="0" applyNumberFormat="1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16" fillId="13" borderId="0" xfId="0" applyFont="1" applyFill="1" applyAlignment="1">
      <alignment horizontal="left" vertical="center"/>
    </xf>
    <xf numFmtId="164" fontId="16" fillId="13" borderId="0" xfId="0" applyNumberFormat="1" applyFont="1" applyFill="1" applyAlignment="1">
      <alignment horizontal="left" vertical="center"/>
    </xf>
    <xf numFmtId="9" fontId="16" fillId="13" borderId="0" xfId="0" applyNumberFormat="1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/>
    </xf>
    <xf numFmtId="4" fontId="14" fillId="12" borderId="0" xfId="0" applyNumberFormat="1" applyFont="1" applyFill="1" applyAlignment="1">
      <alignment horizontal="center" vertical="center"/>
    </xf>
    <xf numFmtId="165" fontId="14" fillId="12" borderId="0" xfId="0" applyNumberFormat="1" applyFont="1" applyFill="1" applyAlignment="1">
      <alignment horizontal="center" vertical="center"/>
    </xf>
    <xf numFmtId="165" fontId="18" fillId="4" borderId="0" xfId="0" applyNumberFormat="1" applyFont="1" applyFill="1" applyAlignment="1">
      <alignment horizontal="center" vertical="center"/>
    </xf>
    <xf numFmtId="165" fontId="16" fillId="4" borderId="0" xfId="0" applyNumberFormat="1" applyFont="1" applyFill="1" applyAlignment="1">
      <alignment horizontal="right" vertical="center"/>
    </xf>
    <xf numFmtId="0" fontId="7" fillId="14" borderId="0" xfId="0" applyFont="1" applyFill="1" applyAlignment="1">
      <alignment horizontal="left" vertical="center"/>
    </xf>
    <xf numFmtId="0" fontId="17" fillId="14" borderId="0" xfId="0" applyFont="1" applyFill="1" applyAlignment="1">
      <alignment horizontal="center" vertical="center"/>
    </xf>
    <xf numFmtId="165" fontId="18" fillId="13" borderId="0" xfId="0" applyNumberFormat="1" applyFont="1" applyFill="1" applyAlignment="1">
      <alignment horizontal="center" vertical="center"/>
    </xf>
    <xf numFmtId="165" fontId="16" fillId="13" borderId="0" xfId="0" applyNumberFormat="1" applyFont="1" applyFill="1" applyAlignment="1">
      <alignment horizontal="right" vertical="center"/>
    </xf>
    <xf numFmtId="164" fontId="5" fillId="6" borderId="3" xfId="0" applyNumberFormat="1" applyFont="1" applyFill="1" applyBorder="1" applyAlignment="1">
      <alignment horizontal="right" vertical="center"/>
    </xf>
    <xf numFmtId="164" fontId="5" fillId="15" borderId="3" xfId="0" applyNumberFormat="1" applyFont="1" applyFill="1" applyBorder="1" applyAlignment="1">
      <alignment horizontal="right" vertical="center"/>
    </xf>
    <xf numFmtId="164" fontId="5" fillId="2" borderId="3" xfId="0" applyNumberFormat="1" applyFont="1" applyFill="1" applyBorder="1" applyAlignment="1">
      <alignment horizontal="right" vertical="center"/>
    </xf>
    <xf numFmtId="164" fontId="5" fillId="16" borderId="3" xfId="0" applyNumberFormat="1" applyFont="1" applyFill="1" applyBorder="1" applyAlignment="1">
      <alignment horizontal="right" vertical="center"/>
    </xf>
    <xf numFmtId="164" fontId="12" fillId="2" borderId="0" xfId="0" applyNumberFormat="1" applyFont="1" applyFill="1" applyAlignment="1">
      <alignment horizontal="right" vertical="center"/>
    </xf>
    <xf numFmtId="0" fontId="8" fillId="6" borderId="4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left" vertical="center"/>
    </xf>
    <xf numFmtId="165" fontId="18" fillId="7" borderId="0" xfId="0" applyNumberFormat="1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left" vertical="center"/>
    </xf>
    <xf numFmtId="0" fontId="7" fillId="8" borderId="0" xfId="0" applyFont="1" applyFill="1" applyAlignment="1">
      <alignment horizontal="left" vertical="center"/>
    </xf>
    <xf numFmtId="165" fontId="18" fillId="8" borderId="0" xfId="0" applyNumberFormat="1" applyFont="1" applyFill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7" fillId="13" borderId="0" xfId="0" applyFont="1" applyFill="1" applyAlignment="1">
      <alignment horizontal="left" vertical="center"/>
    </xf>
    <xf numFmtId="0" fontId="18" fillId="13" borderId="0" xfId="0" applyFont="1" applyFill="1" applyAlignment="1">
      <alignment horizontal="center" vertical="center"/>
    </xf>
    <xf numFmtId="0" fontId="4" fillId="13" borderId="0" xfId="0" applyFont="1" applyFill="1" applyAlignment="1">
      <alignment horizontal="left" vertical="center"/>
    </xf>
    <xf numFmtId="0" fontId="8" fillId="16" borderId="5" xfId="0" applyFont="1" applyFill="1" applyBorder="1" applyAlignment="1">
      <alignment horizontal="center" vertical="center" wrapText="1"/>
    </xf>
    <xf numFmtId="0" fontId="7" fillId="10" borderId="0" xfId="0" applyFont="1" applyFill="1" applyAlignment="1">
      <alignment horizontal="left" vertical="center"/>
    </xf>
    <xf numFmtId="0" fontId="14" fillId="12" borderId="0" xfId="0" applyFont="1" applyFill="1" applyAlignment="1">
      <alignment horizontal="center" vertical="center"/>
    </xf>
    <xf numFmtId="164" fontId="16" fillId="4" borderId="0" xfId="0" applyNumberFormat="1" applyFont="1" applyFill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64" fontId="16" fillId="13" borderId="0" xfId="0" applyNumberFormat="1" applyFont="1" applyFill="1" applyAlignment="1">
      <alignment horizontal="right" vertical="center"/>
    </xf>
    <xf numFmtId="164" fontId="19" fillId="2" borderId="0" xfId="0" applyNumberFormat="1" applyFont="1" applyFill="1" applyAlignment="1">
      <alignment horizontal="right" vertical="center"/>
    </xf>
    <xf numFmtId="0" fontId="8" fillId="17" borderId="0" xfId="0" applyFont="1" applyFill="1" applyAlignment="1">
      <alignment horizontal="center" vertical="center" wrapText="1"/>
    </xf>
    <xf numFmtId="0" fontId="9" fillId="10" borderId="0" xfId="0" applyFont="1" applyFill="1" applyAlignment="1">
      <alignment horizontal="center" vertical="center"/>
    </xf>
    <xf numFmtId="0" fontId="23" fillId="10" borderId="0" xfId="0" applyFont="1" applyFill="1" applyAlignment="1">
      <alignment horizontal="left" vertical="center"/>
    </xf>
    <xf numFmtId="0" fontId="20" fillId="10" borderId="0" xfId="0" applyFont="1" applyFill="1" applyAlignment="1">
      <alignment horizontal="left" vertical="center" wrapText="1"/>
    </xf>
    <xf numFmtId="164" fontId="9" fillId="10" borderId="0" xfId="0" applyNumberFormat="1" applyFont="1" applyFill="1" applyAlignment="1">
      <alignment horizontal="center" vertical="center"/>
    </xf>
    <xf numFmtId="164" fontId="7" fillId="10" borderId="0" xfId="0" applyNumberFormat="1" applyFont="1" applyFill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23" fillId="11" borderId="0" xfId="0" applyFont="1" applyFill="1" applyAlignment="1">
      <alignment horizontal="left" vertical="center"/>
    </xf>
    <xf numFmtId="0" fontId="20" fillId="11" borderId="0" xfId="0" applyFont="1" applyFill="1" applyAlignment="1">
      <alignment horizontal="left" vertical="center" wrapText="1"/>
    </xf>
    <xf numFmtId="164" fontId="9" fillId="11" borderId="0" xfId="0" applyNumberFormat="1" applyFont="1" applyFill="1" applyAlignment="1">
      <alignment horizontal="center" vertical="center"/>
    </xf>
    <xf numFmtId="164" fontId="7" fillId="11" borderId="0" xfId="0" applyNumberFormat="1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164" fontId="21" fillId="17" borderId="0" xfId="0" applyNumberFormat="1" applyFont="1" applyFill="1" applyAlignment="1">
      <alignment horizontal="center" vertical="center"/>
    </xf>
    <xf numFmtId="0" fontId="8" fillId="17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164" fontId="18" fillId="4" borderId="0" xfId="0" applyNumberFormat="1" applyFont="1" applyFill="1" applyAlignment="1">
      <alignment horizontal="right" vertical="center"/>
    </xf>
    <xf numFmtId="167" fontId="18" fillId="4" borderId="0" xfId="0" applyNumberFormat="1" applyFont="1" applyFill="1" applyAlignment="1">
      <alignment horizontal="center" vertical="center"/>
    </xf>
    <xf numFmtId="0" fontId="7" fillId="13" borderId="0" xfId="0" applyFont="1" applyFill="1" applyAlignment="1">
      <alignment horizontal="left" vertical="center" wrapText="1"/>
    </xf>
    <xf numFmtId="164" fontId="18" fillId="13" borderId="0" xfId="0" applyNumberFormat="1" applyFont="1" applyFill="1" applyAlignment="1">
      <alignment horizontal="right" vertical="center"/>
    </xf>
    <xf numFmtId="167" fontId="18" fillId="13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64" fontId="7" fillId="7" borderId="0" xfId="0" applyNumberFormat="1" applyFont="1" applyFill="1" applyAlignment="1">
      <alignment horizontal="right" vertical="center"/>
    </xf>
    <xf numFmtId="164" fontId="7" fillId="8" borderId="0" xfId="0" applyNumberFormat="1" applyFont="1" applyFill="1" applyAlignment="1">
      <alignment horizontal="right" vertical="center"/>
    </xf>
    <xf numFmtId="0" fontId="26" fillId="10" borderId="0" xfId="0" applyFont="1" applyFill="1" applyAlignment="1">
      <alignment horizontal="left" vertical="center"/>
    </xf>
    <xf numFmtId="164" fontId="26" fillId="10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7" fillId="13" borderId="0" xfId="0" applyFont="1" applyFill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9" fillId="10" borderId="0" xfId="0" applyFont="1" applyFill="1" applyAlignment="1">
      <alignment horizontal="left" vertical="center"/>
    </xf>
    <xf numFmtId="0" fontId="27" fillId="10" borderId="0" xfId="0" applyFont="1" applyFill="1" applyAlignment="1">
      <alignment horizontal="center" vertical="center"/>
    </xf>
    <xf numFmtId="0" fontId="28" fillId="10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left" vertical="center" wrapText="1"/>
    </xf>
    <xf numFmtId="0" fontId="20" fillId="7" borderId="0" xfId="0" applyFont="1" applyFill="1" applyAlignment="1">
      <alignment horizontal="left" vertical="center" wrapText="1"/>
    </xf>
    <xf numFmtId="0" fontId="6" fillId="8" borderId="0" xfId="0" applyFont="1" applyFill="1" applyAlignment="1">
      <alignment horizontal="center" vertical="center"/>
    </xf>
    <xf numFmtId="0" fontId="23" fillId="8" borderId="0" xfId="0" applyFont="1" applyFill="1" applyAlignment="1">
      <alignment horizontal="left" vertical="center" wrapText="1"/>
    </xf>
    <xf numFmtId="0" fontId="20" fillId="8" borderId="0" xfId="0" applyFont="1" applyFill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8" fillId="6" borderId="0" xfId="0" applyFont="1" applyFill="1" applyBorder="1" applyAlignment="1">
      <alignment horizontal="left" vertical="center"/>
    </xf>
    <xf numFmtId="0" fontId="15" fillId="5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0" fillId="4" borderId="0" xfId="0" applyFill="1" applyBorder="1"/>
    <xf numFmtId="0" fontId="7" fillId="5" borderId="0" xfId="0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right" vertical="center"/>
    </xf>
    <xf numFmtId="0" fontId="8" fillId="15" borderId="0" xfId="0" applyFont="1" applyFill="1" applyBorder="1" applyAlignment="1">
      <alignment horizontal="left" vertical="center"/>
    </xf>
    <xf numFmtId="0" fontId="8" fillId="15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0" fontId="8" fillId="16" borderId="0" xfId="0" applyFont="1" applyFill="1" applyBorder="1" applyAlignment="1">
      <alignment horizontal="left" vertical="center"/>
    </xf>
    <xf numFmtId="0" fontId="8" fillId="16" borderId="0" xfId="0" applyFont="1" applyFill="1" applyBorder="1" applyAlignment="1">
      <alignment horizontal="right" vertical="center"/>
    </xf>
    <xf numFmtId="0" fontId="19" fillId="2" borderId="0" xfId="0" applyFont="1" applyFill="1" applyBorder="1" applyAlignment="1">
      <alignment horizontal="right" vertical="center"/>
    </xf>
    <xf numFmtId="0" fontId="19" fillId="2" borderId="0" xfId="0" applyFont="1" applyFill="1" applyBorder="1" applyAlignment="1">
      <alignment horizontal="left" vertical="center"/>
    </xf>
    <xf numFmtId="0" fontId="20" fillId="10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right" vertical="center"/>
    </xf>
    <xf numFmtId="0" fontId="12" fillId="17" borderId="0" xfId="0" applyFont="1" applyFill="1" applyBorder="1" applyAlignment="1">
      <alignment horizontal="left" vertical="center"/>
    </xf>
    <xf numFmtId="0" fontId="22" fillId="10" borderId="0" xfId="0" applyFont="1" applyFill="1" applyBorder="1" applyAlignment="1">
      <alignment horizontal="left" vertical="center" wrapText="1"/>
    </xf>
    <xf numFmtId="0" fontId="7" fillId="7" borderId="0" xfId="0" applyFont="1" applyFill="1" applyBorder="1" applyAlignment="1">
      <alignment horizontal="left" vertical="center" wrapText="1"/>
    </xf>
    <xf numFmtId="0" fontId="7" fillId="8" borderId="0" xfId="0" applyFont="1" applyFill="1" applyBorder="1" applyAlignment="1">
      <alignment horizontal="left" vertical="center" wrapText="1"/>
    </xf>
    <xf numFmtId="0" fontId="8" fillId="17" borderId="0" xfId="0" applyFont="1" applyFill="1" applyBorder="1" applyAlignment="1">
      <alignment horizontal="left" vertical="center"/>
    </xf>
    <xf numFmtId="0" fontId="5" fillId="17" borderId="0" xfId="0" applyFont="1" applyFill="1" applyBorder="1" applyAlignment="1">
      <alignment horizontal="right" vertical="center"/>
    </xf>
    <xf numFmtId="0" fontId="24" fillId="6" borderId="0" xfId="0" applyFont="1" applyFill="1" applyBorder="1" applyAlignment="1">
      <alignment horizontal="left" vertical="center"/>
    </xf>
    <xf numFmtId="0" fontId="25" fillId="7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horizontal="left" vertical="center"/>
    </xf>
    <xf numFmtId="3" fontId="23" fillId="4" borderId="0" xfId="0" applyNumberFormat="1" applyFont="1" applyFill="1" applyBorder="1" applyAlignment="1">
      <alignment horizontal="left" vertical="center"/>
    </xf>
    <xf numFmtId="166" fontId="23" fillId="4" borderId="0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F0FFF4"/>
      <rgbColor rgb="FF808080"/>
      <rgbColor rgb="FF9999FF"/>
      <rgbColor rgb="FFB45309"/>
      <rgbColor rgb="FFFFFDE7"/>
      <rgbColor rgb="FFE3F0FF"/>
      <rgbColor rgb="FF660066"/>
      <rgbColor rgb="FFFF8080"/>
      <rgbColor rgb="FF1565C0"/>
      <rgbColor rgb="FFF0ED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BEAFE"/>
      <rgbColor rgb="FFD8F3DC"/>
      <rgbColor rgb="FFFEF3C7"/>
      <rgbColor rgb="FFF9FAFB"/>
      <rgbColor rgb="FFFF99CC"/>
      <rgbColor rgb="FFCC99FF"/>
      <rgbColor rgb="FFFFFBEB"/>
      <rgbColor rgb="FF3366FF"/>
      <rgbColor rgb="FF33CCCC"/>
      <rgbColor rgb="FF99CC00"/>
      <rgbColor rgb="FFFFCC00"/>
      <rgbColor rgb="FFFF9900"/>
      <rgbColor rgb="FFD97706"/>
      <rgbColor rgb="FF6B6560"/>
      <rgbColor rgb="FF9CA3AF"/>
      <rgbColor rgb="FF0F3460"/>
      <rgbColor rgb="FF40916C"/>
      <rgbColor rgb="FF003300"/>
      <rgbColor rgb="FF1C1A17"/>
      <rgbColor rgb="FF78350F"/>
      <rgbColor rgb="FF993366"/>
      <rgbColor rgb="FF333399"/>
      <rgbColor rgb="FF1A3D2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8"/>
  <sheetViews>
    <sheetView showGridLines="0" topLeftCell="A4" zoomScaleNormal="100" workbookViewId="0">
      <selection activeCell="C15" sqref="C15:F15"/>
    </sheetView>
  </sheetViews>
  <sheetFormatPr defaultColWidth="8.6640625" defaultRowHeight="14.4" x14ac:dyDescent="0.3"/>
  <cols>
    <col min="1" max="1" width="2" customWidth="1"/>
    <col min="2" max="2" width="22" customWidth="1"/>
    <col min="3" max="3" width="28" customWidth="1"/>
    <col min="4" max="5" width="22" customWidth="1"/>
    <col min="6" max="6" width="16" customWidth="1"/>
    <col min="7" max="7" width="2" customWidth="1"/>
  </cols>
  <sheetData>
    <row r="1" spans="2:6" ht="7.5" customHeight="1" x14ac:dyDescent="0.3"/>
    <row r="2" spans="2:6" ht="60" customHeight="1" x14ac:dyDescent="0.3">
      <c r="B2" s="14" t="s">
        <v>0</v>
      </c>
      <c r="C2" s="14"/>
      <c r="D2" s="14"/>
      <c r="E2" s="14"/>
      <c r="F2" s="14"/>
    </row>
    <row r="3" spans="2:6" ht="7.5" customHeight="1" x14ac:dyDescent="0.3">
      <c r="B3" s="13"/>
      <c r="C3" s="13"/>
      <c r="D3" s="13"/>
      <c r="E3" s="13"/>
      <c r="F3" s="13"/>
    </row>
    <row r="4" spans="2:6" ht="36" customHeight="1" x14ac:dyDescent="0.3">
      <c r="B4" s="12" t="s">
        <v>1</v>
      </c>
      <c r="C4" s="12"/>
      <c r="D4" s="12"/>
      <c r="E4" s="12"/>
      <c r="F4" s="12"/>
    </row>
    <row r="5" spans="2:6" ht="7.5" customHeight="1" x14ac:dyDescent="0.3"/>
    <row r="6" spans="2:6" ht="30" customHeight="1" x14ac:dyDescent="0.3">
      <c r="B6" s="11" t="s">
        <v>2</v>
      </c>
      <c r="C6" s="11"/>
      <c r="D6" s="11"/>
      <c r="E6" s="11"/>
      <c r="F6" s="11"/>
    </row>
    <row r="7" spans="2:6" ht="30" customHeight="1" x14ac:dyDescent="0.3">
      <c r="B7" s="10" t="s">
        <v>3</v>
      </c>
      <c r="C7" s="10"/>
      <c r="D7" s="10"/>
      <c r="E7" s="10"/>
      <c r="F7" s="10"/>
    </row>
    <row r="8" spans="2:6" ht="30" customHeight="1" x14ac:dyDescent="0.3">
      <c r="B8" s="10" t="s">
        <v>4</v>
      </c>
      <c r="C8" s="10"/>
      <c r="D8" s="10"/>
      <c r="E8" s="10"/>
      <c r="F8" s="10"/>
    </row>
    <row r="9" spans="2:6" ht="30" customHeight="1" x14ac:dyDescent="0.3">
      <c r="B9" s="10" t="s">
        <v>5</v>
      </c>
      <c r="C9" s="10"/>
      <c r="D9" s="10"/>
      <c r="E9" s="10"/>
      <c r="F9" s="10"/>
    </row>
    <row r="10" spans="2:6" ht="30" customHeight="1" x14ac:dyDescent="0.3"/>
    <row r="11" spans="2:6" ht="7.5" customHeight="1" x14ac:dyDescent="0.3"/>
    <row r="12" spans="2:6" ht="25.5" customHeight="1" x14ac:dyDescent="0.3">
      <c r="B12" s="9" t="s">
        <v>6</v>
      </c>
      <c r="C12" s="9"/>
      <c r="D12" s="9"/>
      <c r="E12" s="9"/>
      <c r="F12" s="9"/>
    </row>
    <row r="13" spans="2:6" ht="25.5" customHeight="1" x14ac:dyDescent="0.3">
      <c r="B13" s="15" t="s">
        <v>7</v>
      </c>
      <c r="C13" s="8" t="s">
        <v>8</v>
      </c>
      <c r="D13" s="8"/>
      <c r="E13" s="8"/>
      <c r="F13" s="8"/>
    </row>
    <row r="14" spans="2:6" ht="25.5" customHeight="1" x14ac:dyDescent="0.3">
      <c r="B14" s="16" t="s">
        <v>9</v>
      </c>
      <c r="C14" s="7" t="s">
        <v>10</v>
      </c>
      <c r="D14" s="7"/>
      <c r="E14" s="7"/>
      <c r="F14" s="7"/>
    </row>
    <row r="15" spans="2:6" ht="25.5" customHeight="1" x14ac:dyDescent="0.3">
      <c r="B15" s="15" t="s">
        <v>11</v>
      </c>
      <c r="C15" s="8" t="s">
        <v>12</v>
      </c>
      <c r="D15" s="8"/>
      <c r="E15" s="8"/>
      <c r="F15" s="8"/>
    </row>
    <row r="16" spans="2:6" x14ac:dyDescent="0.3">
      <c r="B16" s="16" t="s">
        <v>13</v>
      </c>
      <c r="C16" s="7" t="s">
        <v>14</v>
      </c>
      <c r="D16" s="7"/>
      <c r="E16" s="7"/>
      <c r="F16" s="7"/>
    </row>
    <row r="17" spans="2:6" ht="27.75" customHeight="1" x14ac:dyDescent="0.3">
      <c r="B17" s="6" t="s">
        <v>15</v>
      </c>
      <c r="C17" s="6"/>
      <c r="D17" s="6"/>
      <c r="E17" s="6"/>
      <c r="F17" s="6"/>
    </row>
    <row r="18" spans="2:6" ht="27.75" customHeight="1" x14ac:dyDescent="0.3">
      <c r="B18" s="17" t="s">
        <v>16</v>
      </c>
      <c r="C18" s="5" t="s">
        <v>17</v>
      </c>
      <c r="D18" s="5"/>
      <c r="E18" s="5"/>
      <c r="F18" s="5"/>
    </row>
    <row r="19" spans="2:6" ht="27.75" customHeight="1" x14ac:dyDescent="0.3">
      <c r="B19" s="17" t="s">
        <v>18</v>
      </c>
      <c r="C19" s="4" t="s">
        <v>19</v>
      </c>
      <c r="D19" s="4"/>
      <c r="E19" s="4"/>
      <c r="F19" s="4"/>
    </row>
    <row r="20" spans="2:6" ht="27.75" customHeight="1" x14ac:dyDescent="0.3">
      <c r="B20" s="17" t="s">
        <v>20</v>
      </c>
      <c r="C20" s="5" t="s">
        <v>21</v>
      </c>
      <c r="D20" s="5"/>
      <c r="E20" s="5"/>
      <c r="F20" s="5"/>
    </row>
    <row r="21" spans="2:6" ht="7.5" customHeight="1" x14ac:dyDescent="0.3">
      <c r="B21" s="17" t="s">
        <v>22</v>
      </c>
      <c r="C21" s="4" t="s">
        <v>23</v>
      </c>
      <c r="D21" s="4"/>
      <c r="E21" s="4"/>
      <c r="F21" s="4"/>
    </row>
    <row r="22" spans="2:6" ht="25.5" customHeight="1" x14ac:dyDescent="0.3">
      <c r="B22" s="3" t="s">
        <v>24</v>
      </c>
      <c r="C22" s="3"/>
      <c r="D22" s="3"/>
      <c r="E22" s="3"/>
      <c r="F22" s="3"/>
    </row>
    <row r="23" spans="2:6" ht="25.5" customHeight="1" x14ac:dyDescent="0.3">
      <c r="B23" s="2" t="s">
        <v>25</v>
      </c>
      <c r="C23" s="2"/>
      <c r="D23" s="2"/>
      <c r="E23" s="2"/>
      <c r="F23" s="2"/>
    </row>
    <row r="24" spans="2:6" ht="25.5" customHeight="1" x14ac:dyDescent="0.3">
      <c r="B24" s="2" t="s">
        <v>26</v>
      </c>
      <c r="C24" s="2"/>
      <c r="D24" s="2"/>
      <c r="E24" s="2"/>
      <c r="F24" s="2"/>
    </row>
    <row r="25" spans="2:6" ht="25.5" customHeight="1" x14ac:dyDescent="0.3">
      <c r="B25" s="2" t="s">
        <v>27</v>
      </c>
      <c r="C25" s="2"/>
      <c r="D25" s="2"/>
      <c r="E25" s="2"/>
      <c r="F25" s="2"/>
    </row>
    <row r="26" spans="2:6" ht="25.5" customHeight="1" x14ac:dyDescent="0.3">
      <c r="B26" s="2" t="s">
        <v>28</v>
      </c>
      <c r="C26" s="2"/>
      <c r="D26" s="2"/>
      <c r="E26" s="2"/>
      <c r="F26" s="2"/>
    </row>
    <row r="27" spans="2:6" ht="7.5" customHeight="1" x14ac:dyDescent="0.3">
      <c r="B27" s="2" t="s">
        <v>29</v>
      </c>
      <c r="C27" s="2"/>
      <c r="D27" s="2"/>
      <c r="E27" s="2"/>
      <c r="F27" s="2"/>
    </row>
    <row r="28" spans="2:6" ht="30" customHeight="1" x14ac:dyDescent="0.3">
      <c r="B28" s="1" t="s">
        <v>30</v>
      </c>
      <c r="C28" s="1"/>
      <c r="D28" s="1"/>
      <c r="E28" s="1"/>
      <c r="F28" s="1"/>
    </row>
  </sheetData>
  <mergeCells count="24">
    <mergeCell ref="B25:F25"/>
    <mergeCell ref="B26:F26"/>
    <mergeCell ref="B27:F27"/>
    <mergeCell ref="B28:F28"/>
    <mergeCell ref="C20:F20"/>
    <mergeCell ref="C21:F21"/>
    <mergeCell ref="B22:F22"/>
    <mergeCell ref="B23:F23"/>
    <mergeCell ref="B24:F24"/>
    <mergeCell ref="C15:F15"/>
    <mergeCell ref="C16:F16"/>
    <mergeCell ref="B17:F17"/>
    <mergeCell ref="C18:F18"/>
    <mergeCell ref="C19:F19"/>
    <mergeCell ref="B8:F8"/>
    <mergeCell ref="B9:F9"/>
    <mergeCell ref="B12:F12"/>
    <mergeCell ref="C13:F13"/>
    <mergeCell ref="C14:F14"/>
    <mergeCell ref="B2:F2"/>
    <mergeCell ref="B3:F3"/>
    <mergeCell ref="B4:F4"/>
    <mergeCell ref="B6:F6"/>
    <mergeCell ref="B7:F7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41"/>
  <sheetViews>
    <sheetView showGridLines="0" topLeftCell="A27" zoomScaleNormal="100" workbookViewId="0">
      <selection activeCell="C39" sqref="C39"/>
    </sheetView>
  </sheetViews>
  <sheetFormatPr defaultColWidth="8.6640625" defaultRowHeight="14.4" x14ac:dyDescent="0.3"/>
  <cols>
    <col min="1" max="1" width="2" customWidth="1"/>
    <col min="2" max="2" width="26" customWidth="1"/>
    <col min="3" max="3" width="32" customWidth="1"/>
    <col min="4" max="5" width="20" customWidth="1"/>
    <col min="6" max="6" width="16" customWidth="1"/>
    <col min="7" max="7" width="2" customWidth="1"/>
  </cols>
  <sheetData>
    <row r="1" spans="2:6" ht="39.75" customHeight="1" x14ac:dyDescent="0.3">
      <c r="B1" s="109" t="s">
        <v>31</v>
      </c>
      <c r="C1" s="109"/>
      <c r="D1" s="109"/>
      <c r="E1" s="109"/>
      <c r="F1" s="109"/>
    </row>
    <row r="2" spans="2:6" ht="24" customHeight="1" x14ac:dyDescent="0.3">
      <c r="B2" s="110" t="s">
        <v>32</v>
      </c>
      <c r="C2" s="110"/>
      <c r="D2" s="110"/>
      <c r="E2" s="110"/>
      <c r="F2" s="110"/>
    </row>
    <row r="4" spans="2:6" ht="25.5" customHeight="1" x14ac:dyDescent="0.3">
      <c r="B4" s="111" t="s">
        <v>33</v>
      </c>
      <c r="C4" s="111"/>
      <c r="D4" s="111"/>
      <c r="E4" s="111"/>
      <c r="F4" s="111"/>
    </row>
    <row r="5" spans="2:6" ht="25.5" customHeight="1" x14ac:dyDescent="0.3">
      <c r="B5" s="18" t="s">
        <v>34</v>
      </c>
      <c r="C5" s="19" t="s">
        <v>35</v>
      </c>
      <c r="D5" s="112" t="s">
        <v>36</v>
      </c>
      <c r="E5" s="112"/>
      <c r="F5" s="112"/>
    </row>
    <row r="6" spans="2:6" ht="25.5" customHeight="1" x14ac:dyDescent="0.3">
      <c r="B6" s="18" t="s">
        <v>37</v>
      </c>
      <c r="C6" s="19" t="s">
        <v>38</v>
      </c>
      <c r="D6" s="112" t="s">
        <v>39</v>
      </c>
      <c r="E6" s="112"/>
      <c r="F6" s="112"/>
    </row>
    <row r="7" spans="2:6" ht="25.5" customHeight="1" x14ac:dyDescent="0.3">
      <c r="B7" s="18" t="s">
        <v>40</v>
      </c>
      <c r="C7" s="19" t="s">
        <v>41</v>
      </c>
      <c r="D7" s="112" t="s">
        <v>42</v>
      </c>
      <c r="E7" s="112"/>
      <c r="F7" s="112"/>
    </row>
    <row r="8" spans="2:6" ht="25.5" customHeight="1" x14ac:dyDescent="0.3">
      <c r="B8" s="18" t="s">
        <v>43</v>
      </c>
      <c r="C8" s="19" t="s">
        <v>44</v>
      </c>
      <c r="D8" s="20"/>
      <c r="E8" s="20"/>
      <c r="F8" s="20"/>
    </row>
    <row r="9" spans="2:6" ht="25.5" customHeight="1" x14ac:dyDescent="0.3">
      <c r="B9" s="18" t="s">
        <v>45</v>
      </c>
      <c r="C9" s="19" t="s">
        <v>46</v>
      </c>
      <c r="D9" s="112" t="s">
        <v>47</v>
      </c>
      <c r="E9" s="112"/>
      <c r="F9" s="112"/>
    </row>
    <row r="10" spans="2:6" ht="25.5" customHeight="1" x14ac:dyDescent="0.3">
      <c r="B10" s="18" t="s">
        <v>48</v>
      </c>
      <c r="C10" s="19" t="s">
        <v>49</v>
      </c>
      <c r="D10" s="112" t="s">
        <v>50</v>
      </c>
      <c r="E10" s="112"/>
      <c r="F10" s="112"/>
    </row>
    <row r="11" spans="2:6" ht="9.75" customHeight="1" x14ac:dyDescent="0.3"/>
    <row r="12" spans="2:6" ht="25.5" customHeight="1" x14ac:dyDescent="0.3">
      <c r="B12" s="111" t="s">
        <v>51</v>
      </c>
      <c r="C12" s="111"/>
      <c r="D12" s="111"/>
      <c r="E12" s="111"/>
      <c r="F12" s="111"/>
    </row>
    <row r="13" spans="2:6" ht="25.5" customHeight="1" x14ac:dyDescent="0.3">
      <c r="B13" s="18" t="s">
        <v>52</v>
      </c>
      <c r="C13" s="19" t="s">
        <v>53</v>
      </c>
      <c r="D13" s="112" t="s">
        <v>54</v>
      </c>
      <c r="E13" s="112"/>
      <c r="F13" s="112"/>
    </row>
    <row r="14" spans="2:6" ht="25.5" customHeight="1" x14ac:dyDescent="0.3">
      <c r="B14" s="18" t="s">
        <v>55</v>
      </c>
      <c r="C14" s="21">
        <v>180</v>
      </c>
      <c r="D14" s="112" t="s">
        <v>56</v>
      </c>
      <c r="E14" s="112"/>
      <c r="F14" s="112"/>
    </row>
    <row r="15" spans="2:6" ht="25.5" customHeight="1" x14ac:dyDescent="0.3">
      <c r="B15" s="18" t="s">
        <v>57</v>
      </c>
      <c r="C15" s="19">
        <v>4</v>
      </c>
      <c r="D15" s="20"/>
      <c r="E15" s="20"/>
      <c r="F15" s="20"/>
    </row>
    <row r="16" spans="2:6" ht="25.5" customHeight="1" x14ac:dyDescent="0.3">
      <c r="B16" s="18" t="s">
        <v>58</v>
      </c>
      <c r="C16" s="19">
        <v>3</v>
      </c>
      <c r="D16" s="20"/>
      <c r="E16" s="20"/>
      <c r="F16" s="20"/>
    </row>
    <row r="17" spans="2:6" ht="25.5" customHeight="1" x14ac:dyDescent="0.3">
      <c r="B17" s="18" t="s">
        <v>59</v>
      </c>
      <c r="C17" s="19" t="s">
        <v>60</v>
      </c>
      <c r="D17" s="112" t="s">
        <v>61</v>
      </c>
      <c r="E17" s="112"/>
      <c r="F17" s="112"/>
    </row>
    <row r="18" spans="2:6" ht="25.5" customHeight="1" x14ac:dyDescent="0.3">
      <c r="B18" s="18" t="s">
        <v>62</v>
      </c>
      <c r="C18" s="19" t="s">
        <v>63</v>
      </c>
      <c r="D18" s="112" t="s">
        <v>64</v>
      </c>
      <c r="E18" s="112"/>
      <c r="F18" s="112"/>
    </row>
    <row r="19" spans="2:6" ht="25.5" customHeight="1" x14ac:dyDescent="0.3">
      <c r="B19" s="18" t="s">
        <v>65</v>
      </c>
      <c r="C19" s="19" t="s">
        <v>66</v>
      </c>
      <c r="D19" s="20"/>
      <c r="E19" s="20"/>
      <c r="F19" s="20"/>
    </row>
    <row r="20" spans="2:6" ht="25.5" customHeight="1" x14ac:dyDescent="0.3">
      <c r="B20" s="18" t="s">
        <v>67</v>
      </c>
      <c r="C20" s="19" t="s">
        <v>68</v>
      </c>
      <c r="D20" s="112" t="s">
        <v>69</v>
      </c>
      <c r="E20" s="112"/>
      <c r="F20" s="112"/>
    </row>
    <row r="21" spans="2:6" ht="9.75" customHeight="1" x14ac:dyDescent="0.3"/>
    <row r="22" spans="2:6" ht="25.5" customHeight="1" x14ac:dyDescent="0.3">
      <c r="B22" s="111" t="s">
        <v>70</v>
      </c>
      <c r="C22" s="111"/>
      <c r="D22" s="111"/>
      <c r="E22" s="111"/>
      <c r="F22" s="111"/>
    </row>
    <row r="23" spans="2:6" ht="25.5" customHeight="1" x14ac:dyDescent="0.3">
      <c r="B23" s="18" t="s">
        <v>71</v>
      </c>
      <c r="C23" s="22">
        <v>45000</v>
      </c>
      <c r="D23" s="112" t="s">
        <v>72</v>
      </c>
      <c r="E23" s="112"/>
      <c r="F23" s="112"/>
    </row>
    <row r="24" spans="2:6" ht="25.5" customHeight="1" x14ac:dyDescent="0.3">
      <c r="B24" s="18" t="s">
        <v>73</v>
      </c>
      <c r="C24" s="19" t="s">
        <v>74</v>
      </c>
      <c r="D24" s="112" t="s">
        <v>75</v>
      </c>
      <c r="E24" s="112"/>
      <c r="F24" s="112"/>
    </row>
    <row r="25" spans="2:6" ht="25.5" customHeight="1" x14ac:dyDescent="0.3">
      <c r="B25" s="18" t="s">
        <v>76</v>
      </c>
      <c r="C25" s="23">
        <f>IF(C24="Bulawayo (-10%)",0.9,IF(C24="Secondary City (-15%)",0.85,1))</f>
        <v>1</v>
      </c>
      <c r="D25" s="112" t="s">
        <v>77</v>
      </c>
      <c r="E25" s="112"/>
      <c r="F25" s="112"/>
    </row>
    <row r="26" spans="2:6" ht="25.5" customHeight="1" x14ac:dyDescent="0.3">
      <c r="B26" s="18" t="s">
        <v>78</v>
      </c>
      <c r="C26" s="24">
        <v>0.12</v>
      </c>
      <c r="D26" s="112" t="s">
        <v>79</v>
      </c>
      <c r="E26" s="112"/>
      <c r="F26" s="112"/>
    </row>
    <row r="27" spans="2:6" ht="9.75" customHeight="1" x14ac:dyDescent="0.3"/>
    <row r="28" spans="2:6" ht="25.5" customHeight="1" x14ac:dyDescent="0.3">
      <c r="B28" s="111" t="s">
        <v>80</v>
      </c>
      <c r="C28" s="111"/>
      <c r="D28" s="111"/>
      <c r="E28" s="111"/>
      <c r="F28" s="111"/>
    </row>
    <row r="29" spans="2:6" ht="25.5" customHeight="1" x14ac:dyDescent="0.3">
      <c r="B29" s="18" t="s">
        <v>81</v>
      </c>
      <c r="C29" s="19"/>
      <c r="D29" s="112" t="s">
        <v>82</v>
      </c>
      <c r="E29" s="112"/>
      <c r="F29" s="112"/>
    </row>
    <row r="30" spans="2:6" ht="25.5" customHeight="1" x14ac:dyDescent="0.3">
      <c r="B30" s="18" t="s">
        <v>83</v>
      </c>
      <c r="C30" s="19"/>
      <c r="D30" s="112" t="s">
        <v>84</v>
      </c>
      <c r="E30" s="112"/>
      <c r="F30" s="112"/>
    </row>
    <row r="31" spans="2:6" ht="25.5" customHeight="1" x14ac:dyDescent="0.3">
      <c r="B31" s="18" t="s">
        <v>85</v>
      </c>
      <c r="C31" s="19" t="s">
        <v>86</v>
      </c>
      <c r="D31" s="20"/>
      <c r="E31" s="20"/>
      <c r="F31" s="20"/>
    </row>
    <row r="32" spans="2:6" ht="25.5" customHeight="1" x14ac:dyDescent="0.3">
      <c r="B32" s="18" t="s">
        <v>87</v>
      </c>
      <c r="C32" s="19">
        <v>8</v>
      </c>
      <c r="D32" s="20"/>
      <c r="E32" s="20"/>
      <c r="F32" s="20"/>
    </row>
    <row r="33" spans="2:6" ht="25.5" customHeight="1" x14ac:dyDescent="0.3">
      <c r="B33" s="18" t="s">
        <v>88</v>
      </c>
      <c r="C33" s="19" t="s">
        <v>89</v>
      </c>
      <c r="D33" s="20"/>
      <c r="E33" s="20"/>
      <c r="F33" s="20"/>
    </row>
    <row r="34" spans="2:6" ht="9.75" customHeight="1" x14ac:dyDescent="0.3"/>
    <row r="35" spans="2:6" ht="25.5" customHeight="1" x14ac:dyDescent="0.3">
      <c r="B35" s="113" t="s">
        <v>90</v>
      </c>
      <c r="C35" s="113"/>
      <c r="D35" s="113"/>
      <c r="E35" s="113"/>
      <c r="F35" s="113"/>
    </row>
    <row r="36" spans="2:6" ht="25.5" customHeight="1" x14ac:dyDescent="0.3">
      <c r="B36" s="25" t="s">
        <v>91</v>
      </c>
      <c r="C36" s="26" t="str">
        <f>"$"&amp;TEXT(C23/C14,"#,##0")</f>
        <v>$250</v>
      </c>
      <c r="D36" s="114"/>
      <c r="E36" s="114"/>
      <c r="F36" s="114"/>
    </row>
    <row r="37" spans="2:6" ht="25.5" customHeight="1" x14ac:dyDescent="0.3">
      <c r="B37" s="25" t="s">
        <v>92</v>
      </c>
      <c r="C37" s="27">
        <f>C23/(1+C26)</f>
        <v>40178.571428571428</v>
      </c>
      <c r="D37" s="114"/>
      <c r="E37" s="114"/>
      <c r="F37" s="114"/>
    </row>
    <row r="38" spans="2:6" ht="25.5" customHeight="1" x14ac:dyDescent="0.3">
      <c r="B38" s="25" t="s">
        <v>93</v>
      </c>
      <c r="C38" s="27">
        <f>C23-C37</f>
        <v>4821.4285714285725</v>
      </c>
      <c r="D38" s="114"/>
      <c r="E38" s="114"/>
      <c r="F38" s="114"/>
    </row>
    <row r="39" spans="2:6" ht="25.5" customHeight="1" x14ac:dyDescent="0.3">
      <c r="B39" s="25" t="s">
        <v>94</v>
      </c>
      <c r="C39" s="27">
        <v>525</v>
      </c>
      <c r="D39" s="114"/>
      <c r="E39" s="114"/>
      <c r="F39" s="114"/>
    </row>
    <row r="40" spans="2:6" ht="25.5" customHeight="1" x14ac:dyDescent="0.3">
      <c r="B40" s="25" t="s">
        <v>95</v>
      </c>
      <c r="C40" s="27">
        <v>290</v>
      </c>
      <c r="D40" s="114"/>
      <c r="E40" s="114"/>
      <c r="F40" s="114"/>
    </row>
    <row r="41" spans="2:6" ht="25.5" customHeight="1" x14ac:dyDescent="0.3">
      <c r="B41" s="25" t="s">
        <v>96</v>
      </c>
      <c r="C41" s="27">
        <f>C23+C39+C40</f>
        <v>45815</v>
      </c>
      <c r="D41" s="114"/>
      <c r="E41" s="114"/>
      <c r="F41" s="114"/>
    </row>
  </sheetData>
  <mergeCells count="29">
    <mergeCell ref="D38:F38"/>
    <mergeCell ref="D39:F39"/>
    <mergeCell ref="D40:F40"/>
    <mergeCell ref="D41:F41"/>
    <mergeCell ref="D29:F29"/>
    <mergeCell ref="D30:F30"/>
    <mergeCell ref="B35:F35"/>
    <mergeCell ref="D36:F36"/>
    <mergeCell ref="D37:F37"/>
    <mergeCell ref="D23:F23"/>
    <mergeCell ref="D24:F24"/>
    <mergeCell ref="D25:F25"/>
    <mergeCell ref="D26:F26"/>
    <mergeCell ref="B28:F28"/>
    <mergeCell ref="D14:F14"/>
    <mergeCell ref="D17:F17"/>
    <mergeCell ref="D18:F18"/>
    <mergeCell ref="D20:F20"/>
    <mergeCell ref="B22:F22"/>
    <mergeCell ref="D7:F7"/>
    <mergeCell ref="D9:F9"/>
    <mergeCell ref="D10:F10"/>
    <mergeCell ref="B12:F12"/>
    <mergeCell ref="D13:F13"/>
    <mergeCell ref="B1:F1"/>
    <mergeCell ref="B2:F2"/>
    <mergeCell ref="B4:F4"/>
    <mergeCell ref="D5:F5"/>
    <mergeCell ref="D6:F6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145"/>
  <sheetViews>
    <sheetView showGridLines="0" topLeftCell="A128" zoomScaleNormal="100" workbookViewId="0">
      <selection activeCell="D8" sqref="D8"/>
    </sheetView>
  </sheetViews>
  <sheetFormatPr defaultColWidth="8.6640625" defaultRowHeight="14.4" x14ac:dyDescent="0.3"/>
  <cols>
    <col min="1" max="1" width="2" customWidth="1"/>
    <col min="2" max="2" width="32" customWidth="1"/>
    <col min="3" max="4" width="14" customWidth="1"/>
    <col min="5" max="5" width="16" customWidth="1"/>
    <col min="6" max="7" width="14" customWidth="1"/>
    <col min="8" max="8" width="2" customWidth="1"/>
  </cols>
  <sheetData>
    <row r="1" spans="2:7" ht="39.75" customHeight="1" x14ac:dyDescent="0.3">
      <c r="B1" s="109" t="s">
        <v>97</v>
      </c>
      <c r="C1" s="109"/>
      <c r="D1" s="109"/>
      <c r="E1" s="109"/>
      <c r="F1" s="109"/>
      <c r="G1" s="109"/>
    </row>
    <row r="2" spans="2:7" ht="4.5" customHeight="1" x14ac:dyDescent="0.3">
      <c r="B2" s="13"/>
      <c r="C2" s="13"/>
      <c r="D2" s="13"/>
      <c r="E2" s="13"/>
      <c r="F2" s="13"/>
      <c r="G2" s="13"/>
    </row>
    <row r="3" spans="2:7" ht="24" customHeight="1" x14ac:dyDescent="0.3">
      <c r="B3" s="110" t="s">
        <v>98</v>
      </c>
      <c r="C3" s="110"/>
      <c r="D3" s="110"/>
      <c r="E3" s="110"/>
      <c r="F3" s="110"/>
      <c r="G3" s="110"/>
    </row>
    <row r="4" spans="2:7" ht="24" customHeight="1" x14ac:dyDescent="0.3">
      <c r="B4" s="115" t="s">
        <v>99</v>
      </c>
      <c r="C4" s="115"/>
      <c r="D4" s="115"/>
      <c r="E4" s="28">
        <f>'📐 Project Setup'!C25</f>
        <v>1</v>
      </c>
      <c r="F4" s="112" t="s">
        <v>100</v>
      </c>
      <c r="G4" s="112"/>
    </row>
    <row r="5" spans="2:7" ht="7.5" customHeight="1" x14ac:dyDescent="0.3"/>
    <row r="6" spans="2:7" ht="27.75" customHeight="1" x14ac:dyDescent="0.3">
      <c r="B6" s="29" t="s">
        <v>101</v>
      </c>
      <c r="C6" s="29" t="s">
        <v>102</v>
      </c>
      <c r="D6" s="29" t="s">
        <v>103</v>
      </c>
      <c r="E6" s="29" t="s">
        <v>104</v>
      </c>
      <c r="F6" s="29" t="s">
        <v>105</v>
      </c>
      <c r="G6" s="29" t="s">
        <v>106</v>
      </c>
    </row>
    <row r="7" spans="2:7" ht="27.75" customHeight="1" x14ac:dyDescent="0.3">
      <c r="B7" s="111" t="s">
        <v>107</v>
      </c>
      <c r="C7" s="111"/>
      <c r="D7" s="111"/>
      <c r="E7" s="111"/>
      <c r="F7" s="111"/>
      <c r="G7" s="111"/>
    </row>
    <row r="8" spans="2:7" ht="21.75" customHeight="1" x14ac:dyDescent="0.3">
      <c r="B8" s="18" t="s">
        <v>108</v>
      </c>
      <c r="C8" s="30" t="s">
        <v>109</v>
      </c>
      <c r="D8" s="31">
        <v>1</v>
      </c>
      <c r="E8" s="32">
        <v>350</v>
      </c>
      <c r="F8" s="33">
        <f>E8*'📐 Project Setup'!C25</f>
        <v>350</v>
      </c>
      <c r="G8" s="34">
        <f>D8*F8</f>
        <v>350</v>
      </c>
    </row>
    <row r="9" spans="2:7" ht="21.75" customHeight="1" x14ac:dyDescent="0.3">
      <c r="B9" s="35" t="s">
        <v>110</v>
      </c>
      <c r="C9" s="36" t="s">
        <v>111</v>
      </c>
      <c r="D9" s="31">
        <v>1</v>
      </c>
      <c r="E9" s="32">
        <v>200</v>
      </c>
      <c r="F9" s="37">
        <f>E9*'📐 Project Setup'!C25</f>
        <v>200</v>
      </c>
      <c r="G9" s="38">
        <f>D9*F9</f>
        <v>200</v>
      </c>
    </row>
    <row r="10" spans="2:7" ht="21.75" customHeight="1" x14ac:dyDescent="0.3">
      <c r="B10" s="18" t="s">
        <v>112</v>
      </c>
      <c r="C10" s="30" t="s">
        <v>111</v>
      </c>
      <c r="D10" s="31">
        <v>1</v>
      </c>
      <c r="E10" s="32">
        <v>200</v>
      </c>
      <c r="F10" s="33">
        <f>E10*'📐 Project Setup'!C25</f>
        <v>200</v>
      </c>
      <c r="G10" s="34">
        <f>D10*F10</f>
        <v>200</v>
      </c>
    </row>
    <row r="11" spans="2:7" ht="21.75" customHeight="1" x14ac:dyDescent="0.3">
      <c r="B11" s="35" t="s">
        <v>113</v>
      </c>
      <c r="C11" s="36" t="s">
        <v>114</v>
      </c>
      <c r="D11" s="31">
        <v>1</v>
      </c>
      <c r="E11" s="32">
        <v>300</v>
      </c>
      <c r="F11" s="37">
        <f>E11*'📐 Project Setup'!C25</f>
        <v>300</v>
      </c>
      <c r="G11" s="38">
        <f>D11*F11</f>
        <v>300</v>
      </c>
    </row>
    <row r="12" spans="2:7" ht="24" customHeight="1" x14ac:dyDescent="0.3">
      <c r="B12" s="116" t="s">
        <v>115</v>
      </c>
      <c r="C12" s="116"/>
      <c r="D12" s="116"/>
      <c r="E12" s="116"/>
      <c r="F12" s="116"/>
      <c r="G12" s="39">
        <f>SUM(G8,G9,G10,G11)</f>
        <v>1050</v>
      </c>
    </row>
    <row r="14" spans="2:7" ht="27.75" customHeight="1" x14ac:dyDescent="0.3">
      <c r="B14" s="117" t="s">
        <v>116</v>
      </c>
      <c r="C14" s="117"/>
      <c r="D14" s="117"/>
      <c r="E14" s="117"/>
      <c r="F14" s="117"/>
      <c r="G14" s="117"/>
    </row>
    <row r="15" spans="2:7" ht="21.75" customHeight="1" x14ac:dyDescent="0.3">
      <c r="B15" s="18" t="s">
        <v>117</v>
      </c>
      <c r="C15" s="30" t="s">
        <v>114</v>
      </c>
      <c r="D15" s="31">
        <v>1</v>
      </c>
      <c r="E15" s="32">
        <v>800</v>
      </c>
      <c r="F15" s="33">
        <f>E15*'📐 Project Setup'!C25</f>
        <v>800</v>
      </c>
      <c r="G15" s="34">
        <f>D15*F15</f>
        <v>800</v>
      </c>
    </row>
    <row r="16" spans="2:7" ht="21.75" customHeight="1" x14ac:dyDescent="0.3">
      <c r="B16" s="35" t="s">
        <v>118</v>
      </c>
      <c r="C16" s="36" t="s">
        <v>114</v>
      </c>
      <c r="D16" s="31">
        <v>1</v>
      </c>
      <c r="E16" s="32">
        <v>600</v>
      </c>
      <c r="F16" s="37">
        <f>E16*'📐 Project Setup'!C25</f>
        <v>600</v>
      </c>
      <c r="G16" s="38">
        <f>D16*F16</f>
        <v>600</v>
      </c>
    </row>
    <row r="17" spans="2:7" ht="21.75" customHeight="1" x14ac:dyDescent="0.3">
      <c r="B17" s="18" t="s">
        <v>119</v>
      </c>
      <c r="C17" s="30" t="s">
        <v>114</v>
      </c>
      <c r="D17" s="31">
        <v>1</v>
      </c>
      <c r="E17" s="32">
        <v>150</v>
      </c>
      <c r="F17" s="33">
        <f>E17*'📐 Project Setup'!C25</f>
        <v>150</v>
      </c>
      <c r="G17" s="34">
        <f>D17*F17</f>
        <v>150</v>
      </c>
    </row>
    <row r="18" spans="2:7" ht="21.75" customHeight="1" x14ac:dyDescent="0.3">
      <c r="B18" s="35" t="s">
        <v>120</v>
      </c>
      <c r="C18" s="36" t="s">
        <v>121</v>
      </c>
      <c r="D18" s="31">
        <v>150</v>
      </c>
      <c r="E18" s="32">
        <v>4.5</v>
      </c>
      <c r="F18" s="37">
        <f>E18*'📐 Project Setup'!C25</f>
        <v>4.5</v>
      </c>
      <c r="G18" s="38">
        <f>D18*F18</f>
        <v>675</v>
      </c>
    </row>
    <row r="19" spans="2:7" ht="24" customHeight="1" x14ac:dyDescent="0.3">
      <c r="B19" s="118" t="s">
        <v>122</v>
      </c>
      <c r="C19" s="118"/>
      <c r="D19" s="118"/>
      <c r="E19" s="118"/>
      <c r="F19" s="118"/>
      <c r="G19" s="40">
        <f>SUM(G15,G16,G17,G18)</f>
        <v>2225</v>
      </c>
    </row>
    <row r="21" spans="2:7" ht="27.75" customHeight="1" x14ac:dyDescent="0.3">
      <c r="B21" s="113" t="s">
        <v>123</v>
      </c>
      <c r="C21" s="113"/>
      <c r="D21" s="113"/>
      <c r="E21" s="113"/>
      <c r="F21" s="113"/>
      <c r="G21" s="113"/>
    </row>
    <row r="22" spans="2:7" ht="21.75" customHeight="1" x14ac:dyDescent="0.3">
      <c r="B22" s="18" t="s">
        <v>124</v>
      </c>
      <c r="C22" s="30" t="s">
        <v>125</v>
      </c>
      <c r="D22" s="31">
        <v>2</v>
      </c>
      <c r="E22" s="32">
        <v>200</v>
      </c>
      <c r="F22" s="33">
        <f>E22*'📐 Project Setup'!C25</f>
        <v>200</v>
      </c>
      <c r="G22" s="34">
        <f t="shared" ref="G22:G30" si="0">D22*F22</f>
        <v>400</v>
      </c>
    </row>
    <row r="23" spans="2:7" ht="21.75" customHeight="1" x14ac:dyDescent="0.3">
      <c r="B23" s="35" t="s">
        <v>126</v>
      </c>
      <c r="C23" s="36" t="s">
        <v>127</v>
      </c>
      <c r="D23" s="31">
        <v>30</v>
      </c>
      <c r="E23" s="32">
        <v>22</v>
      </c>
      <c r="F23" s="37">
        <f>E23*'📐 Project Setup'!C25</f>
        <v>22</v>
      </c>
      <c r="G23" s="38">
        <f t="shared" si="0"/>
        <v>660</v>
      </c>
    </row>
    <row r="24" spans="2:7" ht="21.75" customHeight="1" x14ac:dyDescent="0.3">
      <c r="B24" s="18" t="s">
        <v>128</v>
      </c>
      <c r="C24" s="30" t="s">
        <v>129</v>
      </c>
      <c r="D24" s="31">
        <v>180</v>
      </c>
      <c r="E24" s="32">
        <v>3</v>
      </c>
      <c r="F24" s="33">
        <f>E24*'📐 Project Setup'!C25</f>
        <v>3</v>
      </c>
      <c r="G24" s="34">
        <f t="shared" si="0"/>
        <v>540</v>
      </c>
    </row>
    <row r="25" spans="2:7" ht="21.75" customHeight="1" x14ac:dyDescent="0.3">
      <c r="B25" s="35" t="s">
        <v>130</v>
      </c>
      <c r="C25" s="36" t="s">
        <v>131</v>
      </c>
      <c r="D25" s="31">
        <v>0.8</v>
      </c>
      <c r="E25" s="32">
        <v>1350</v>
      </c>
      <c r="F25" s="37">
        <f>E25*'📐 Project Setup'!C25</f>
        <v>1350</v>
      </c>
      <c r="G25" s="38">
        <f t="shared" si="0"/>
        <v>1080</v>
      </c>
    </row>
    <row r="26" spans="2:7" ht="21.75" customHeight="1" x14ac:dyDescent="0.3">
      <c r="B26" s="18" t="s">
        <v>132</v>
      </c>
      <c r="C26" s="30" t="s">
        <v>131</v>
      </c>
      <c r="D26" s="31">
        <v>0.6</v>
      </c>
      <c r="E26" s="32">
        <v>1350</v>
      </c>
      <c r="F26" s="33">
        <f>E26*'📐 Project Setup'!C25</f>
        <v>1350</v>
      </c>
      <c r="G26" s="34">
        <f t="shared" si="0"/>
        <v>810</v>
      </c>
    </row>
    <row r="27" spans="2:7" ht="21.75" customHeight="1" x14ac:dyDescent="0.3">
      <c r="B27" s="35" t="s">
        <v>133</v>
      </c>
      <c r="C27" s="36" t="s">
        <v>134</v>
      </c>
      <c r="D27" s="31">
        <v>3</v>
      </c>
      <c r="E27" s="32">
        <v>12</v>
      </c>
      <c r="F27" s="37">
        <f>E27*'📐 Project Setup'!C25</f>
        <v>12</v>
      </c>
      <c r="G27" s="38">
        <f t="shared" si="0"/>
        <v>36</v>
      </c>
    </row>
    <row r="28" spans="2:7" ht="21.75" customHeight="1" x14ac:dyDescent="0.3">
      <c r="B28" s="18" t="s">
        <v>135</v>
      </c>
      <c r="C28" s="30" t="s">
        <v>127</v>
      </c>
      <c r="D28" s="31">
        <v>18</v>
      </c>
      <c r="E28" s="32">
        <v>155</v>
      </c>
      <c r="F28" s="33">
        <f>E28*'📐 Project Setup'!C25</f>
        <v>155</v>
      </c>
      <c r="G28" s="34">
        <f t="shared" si="0"/>
        <v>2790</v>
      </c>
    </row>
    <row r="29" spans="2:7" ht="21.75" customHeight="1" x14ac:dyDescent="0.3">
      <c r="B29" s="35" t="s">
        <v>136</v>
      </c>
      <c r="C29" s="36" t="s">
        <v>121</v>
      </c>
      <c r="D29" s="31">
        <v>60</v>
      </c>
      <c r="E29" s="32">
        <v>2.5</v>
      </c>
      <c r="F29" s="37">
        <f>E29*'📐 Project Setup'!C25</f>
        <v>2.5</v>
      </c>
      <c r="G29" s="38">
        <f t="shared" si="0"/>
        <v>150</v>
      </c>
    </row>
    <row r="30" spans="2:7" ht="21.75" customHeight="1" x14ac:dyDescent="0.3">
      <c r="B30" s="18" t="s">
        <v>137</v>
      </c>
      <c r="C30" s="30" t="s">
        <v>127</v>
      </c>
      <c r="D30" s="31">
        <v>4</v>
      </c>
      <c r="E30" s="32">
        <v>95</v>
      </c>
      <c r="F30" s="33">
        <f>E30*'📐 Project Setup'!C25</f>
        <v>95</v>
      </c>
      <c r="G30" s="34">
        <f t="shared" si="0"/>
        <v>380</v>
      </c>
    </row>
    <row r="31" spans="2:7" ht="24" customHeight="1" x14ac:dyDescent="0.3">
      <c r="B31" s="119" t="s">
        <v>138</v>
      </c>
      <c r="C31" s="119"/>
      <c r="D31" s="119"/>
      <c r="E31" s="119"/>
      <c r="F31" s="119"/>
      <c r="G31" s="41">
        <f>SUM(G22,G23,G24,G25,G26,G27,G28,G29,G30)</f>
        <v>6846</v>
      </c>
    </row>
    <row r="33" spans="2:7" ht="27.75" customHeight="1" x14ac:dyDescent="0.3">
      <c r="B33" s="111" t="s">
        <v>139</v>
      </c>
      <c r="C33" s="111"/>
      <c r="D33" s="111"/>
      <c r="E33" s="111"/>
      <c r="F33" s="111"/>
      <c r="G33" s="111"/>
    </row>
    <row r="34" spans="2:7" ht="21.75" customHeight="1" x14ac:dyDescent="0.3">
      <c r="B34" s="18" t="s">
        <v>140</v>
      </c>
      <c r="C34" s="30" t="s">
        <v>131</v>
      </c>
      <c r="D34" s="31">
        <v>0.9</v>
      </c>
      <c r="E34" s="32">
        <v>1350</v>
      </c>
      <c r="F34" s="33">
        <f>E34*'📐 Project Setup'!C25</f>
        <v>1350</v>
      </c>
      <c r="G34" s="34">
        <f>D34*F34</f>
        <v>1215</v>
      </c>
    </row>
    <row r="35" spans="2:7" ht="21.75" customHeight="1" x14ac:dyDescent="0.3">
      <c r="B35" s="35" t="s">
        <v>141</v>
      </c>
      <c r="C35" s="36" t="s">
        <v>142</v>
      </c>
      <c r="D35" s="31">
        <v>12</v>
      </c>
      <c r="E35" s="32">
        <v>45</v>
      </c>
      <c r="F35" s="37">
        <f>E35*'📐 Project Setup'!C25</f>
        <v>45</v>
      </c>
      <c r="G35" s="38">
        <f>D35*F35</f>
        <v>540</v>
      </c>
    </row>
    <row r="36" spans="2:7" ht="21.75" customHeight="1" x14ac:dyDescent="0.3">
      <c r="B36" s="18" t="s">
        <v>143</v>
      </c>
      <c r="C36" s="30" t="s">
        <v>127</v>
      </c>
      <c r="D36" s="31">
        <v>22</v>
      </c>
      <c r="E36" s="32">
        <v>155</v>
      </c>
      <c r="F36" s="33">
        <f>E36*'📐 Project Setup'!C25</f>
        <v>155</v>
      </c>
      <c r="G36" s="34">
        <f>D36*F36</f>
        <v>3410</v>
      </c>
    </row>
    <row r="37" spans="2:7" ht="21.75" customHeight="1" x14ac:dyDescent="0.3">
      <c r="B37" s="35" t="s">
        <v>144</v>
      </c>
      <c r="C37" s="36" t="s">
        <v>145</v>
      </c>
      <c r="D37" s="31">
        <v>20</v>
      </c>
      <c r="E37" s="32">
        <v>4.5</v>
      </c>
      <c r="F37" s="37">
        <f>E37*'📐 Project Setup'!C25</f>
        <v>4.5</v>
      </c>
      <c r="G37" s="38">
        <f>D37*F37</f>
        <v>90</v>
      </c>
    </row>
    <row r="38" spans="2:7" ht="21.75" customHeight="1" x14ac:dyDescent="0.3">
      <c r="B38" s="18" t="s">
        <v>146</v>
      </c>
      <c r="C38" s="30" t="s">
        <v>129</v>
      </c>
      <c r="D38" s="31">
        <v>25</v>
      </c>
      <c r="E38" s="32">
        <v>8</v>
      </c>
      <c r="F38" s="33">
        <f>E38*'📐 Project Setup'!C25</f>
        <v>8</v>
      </c>
      <c r="G38" s="34">
        <f>D38*F38</f>
        <v>200</v>
      </c>
    </row>
    <row r="39" spans="2:7" ht="24" customHeight="1" x14ac:dyDescent="0.3">
      <c r="B39" s="116" t="s">
        <v>147</v>
      </c>
      <c r="C39" s="116"/>
      <c r="D39" s="116"/>
      <c r="E39" s="116"/>
      <c r="F39" s="116"/>
      <c r="G39" s="39">
        <f>SUM(G34,G35,G36,G37,G38)</f>
        <v>5455</v>
      </c>
    </row>
    <row r="41" spans="2:7" ht="27.75" customHeight="1" x14ac:dyDescent="0.3">
      <c r="B41" s="117" t="s">
        <v>148</v>
      </c>
      <c r="C41" s="117"/>
      <c r="D41" s="117"/>
      <c r="E41" s="117"/>
      <c r="F41" s="117"/>
      <c r="G41" s="117"/>
    </row>
    <row r="42" spans="2:7" ht="21.75" customHeight="1" x14ac:dyDescent="0.3">
      <c r="B42" s="18" t="s">
        <v>149</v>
      </c>
      <c r="C42" s="30" t="s">
        <v>150</v>
      </c>
      <c r="D42" s="31">
        <v>28</v>
      </c>
      <c r="E42" s="32">
        <v>72</v>
      </c>
      <c r="F42" s="33">
        <f>E42*'📐 Project Setup'!C25</f>
        <v>72</v>
      </c>
      <c r="G42" s="34">
        <f t="shared" ref="G42:G52" si="1">D42*F42</f>
        <v>2016</v>
      </c>
    </row>
    <row r="43" spans="2:7" ht="21.75" customHeight="1" x14ac:dyDescent="0.3">
      <c r="B43" s="35" t="s">
        <v>151</v>
      </c>
      <c r="C43" s="36" t="s">
        <v>150</v>
      </c>
      <c r="D43" s="31">
        <v>12</v>
      </c>
      <c r="E43" s="32">
        <v>130</v>
      </c>
      <c r="F43" s="37">
        <f>E43*'📐 Project Setup'!C25</f>
        <v>130</v>
      </c>
      <c r="G43" s="38">
        <f t="shared" si="1"/>
        <v>1560</v>
      </c>
    </row>
    <row r="44" spans="2:7" ht="21.75" customHeight="1" x14ac:dyDescent="0.3">
      <c r="B44" s="18" t="s">
        <v>152</v>
      </c>
      <c r="C44" s="30" t="s">
        <v>153</v>
      </c>
      <c r="D44" s="31">
        <v>280</v>
      </c>
      <c r="E44" s="32">
        <v>12</v>
      </c>
      <c r="F44" s="33">
        <f>E44*'📐 Project Setup'!C25</f>
        <v>12</v>
      </c>
      <c r="G44" s="34">
        <f t="shared" si="1"/>
        <v>3360</v>
      </c>
    </row>
    <row r="45" spans="2:7" ht="21.75" customHeight="1" x14ac:dyDescent="0.3">
      <c r="B45" s="35" t="s">
        <v>154</v>
      </c>
      <c r="C45" s="36" t="s">
        <v>127</v>
      </c>
      <c r="D45" s="31">
        <v>30</v>
      </c>
      <c r="E45" s="32">
        <v>22</v>
      </c>
      <c r="F45" s="37">
        <f>E45*'📐 Project Setup'!C25</f>
        <v>22</v>
      </c>
      <c r="G45" s="38">
        <f t="shared" si="1"/>
        <v>660</v>
      </c>
    </row>
    <row r="46" spans="2:7" ht="21.75" customHeight="1" x14ac:dyDescent="0.3">
      <c r="B46" s="18" t="s">
        <v>155</v>
      </c>
      <c r="C46" s="30" t="s">
        <v>127</v>
      </c>
      <c r="D46" s="31">
        <v>15</v>
      </c>
      <c r="E46" s="32">
        <v>18</v>
      </c>
      <c r="F46" s="33">
        <f>E46*'📐 Project Setup'!C25</f>
        <v>18</v>
      </c>
      <c r="G46" s="34">
        <f t="shared" si="1"/>
        <v>270</v>
      </c>
    </row>
    <row r="47" spans="2:7" ht="21.75" customHeight="1" x14ac:dyDescent="0.3">
      <c r="B47" s="35" t="s">
        <v>156</v>
      </c>
      <c r="C47" s="36" t="s">
        <v>153</v>
      </c>
      <c r="D47" s="31">
        <v>25</v>
      </c>
      <c r="E47" s="32">
        <v>6.5</v>
      </c>
      <c r="F47" s="37">
        <f>E47*'📐 Project Setup'!C25</f>
        <v>6.5</v>
      </c>
      <c r="G47" s="38">
        <f t="shared" si="1"/>
        <v>162.5</v>
      </c>
    </row>
    <row r="48" spans="2:7" ht="21.75" customHeight="1" x14ac:dyDescent="0.3">
      <c r="B48" s="18" t="s">
        <v>157</v>
      </c>
      <c r="C48" s="30" t="s">
        <v>158</v>
      </c>
      <c r="D48" s="31">
        <v>18</v>
      </c>
      <c r="E48" s="32">
        <v>28</v>
      </c>
      <c r="F48" s="33">
        <f>E48*'📐 Project Setup'!C25</f>
        <v>28</v>
      </c>
      <c r="G48" s="34">
        <f t="shared" si="1"/>
        <v>504</v>
      </c>
    </row>
    <row r="49" spans="2:7" ht="21.75" customHeight="1" x14ac:dyDescent="0.3">
      <c r="B49" s="35" t="s">
        <v>159</v>
      </c>
      <c r="C49" s="36" t="s">
        <v>121</v>
      </c>
      <c r="D49" s="31">
        <v>80</v>
      </c>
      <c r="E49" s="32">
        <v>2.5</v>
      </c>
      <c r="F49" s="37">
        <f>E49*'📐 Project Setup'!C25</f>
        <v>2.5</v>
      </c>
      <c r="G49" s="38">
        <f t="shared" si="1"/>
        <v>200</v>
      </c>
    </row>
    <row r="50" spans="2:7" ht="21.75" customHeight="1" x14ac:dyDescent="0.3">
      <c r="B50" s="18" t="s">
        <v>160</v>
      </c>
      <c r="C50" s="30" t="s">
        <v>153</v>
      </c>
      <c r="D50" s="31">
        <v>5</v>
      </c>
      <c r="E50" s="32">
        <v>12</v>
      </c>
      <c r="F50" s="33">
        <f>E50*'📐 Project Setup'!C25</f>
        <v>12</v>
      </c>
      <c r="G50" s="34">
        <f t="shared" si="1"/>
        <v>60</v>
      </c>
    </row>
    <row r="51" spans="2:7" ht="21.75" customHeight="1" x14ac:dyDescent="0.3">
      <c r="B51" s="35" t="s">
        <v>161</v>
      </c>
      <c r="C51" s="36" t="s">
        <v>127</v>
      </c>
      <c r="D51" s="31">
        <v>4</v>
      </c>
      <c r="E51" s="32">
        <v>145</v>
      </c>
      <c r="F51" s="37">
        <f>E51*'📐 Project Setup'!C25</f>
        <v>145</v>
      </c>
      <c r="G51" s="38">
        <f t="shared" si="1"/>
        <v>580</v>
      </c>
    </row>
    <row r="52" spans="2:7" ht="21.75" customHeight="1" x14ac:dyDescent="0.3">
      <c r="B52" s="18" t="s">
        <v>162</v>
      </c>
      <c r="C52" s="30" t="s">
        <v>131</v>
      </c>
      <c r="D52" s="31">
        <v>0.3</v>
      </c>
      <c r="E52" s="32">
        <v>1350</v>
      </c>
      <c r="F52" s="33">
        <f>E52*'📐 Project Setup'!C25</f>
        <v>1350</v>
      </c>
      <c r="G52" s="34">
        <f t="shared" si="1"/>
        <v>405</v>
      </c>
    </row>
    <row r="53" spans="2:7" ht="24" customHeight="1" x14ac:dyDescent="0.3">
      <c r="B53" s="118" t="s">
        <v>163</v>
      </c>
      <c r="C53" s="118"/>
      <c r="D53" s="118"/>
      <c r="E53" s="118"/>
      <c r="F53" s="118"/>
      <c r="G53" s="40">
        <f>SUM(G42,G43,G44,G45,G46,G47,G48,G49,G50,G51,G52)</f>
        <v>9777.5</v>
      </c>
    </row>
    <row r="55" spans="2:7" ht="27.75" customHeight="1" x14ac:dyDescent="0.3">
      <c r="B55" s="113" t="s">
        <v>164</v>
      </c>
      <c r="C55" s="113"/>
      <c r="D55" s="113"/>
      <c r="E55" s="113"/>
      <c r="F55" s="113"/>
      <c r="G55" s="113"/>
    </row>
    <row r="56" spans="2:7" ht="21.75" customHeight="1" x14ac:dyDescent="0.3">
      <c r="B56" s="18" t="s">
        <v>165</v>
      </c>
      <c r="C56" s="30" t="s">
        <v>158</v>
      </c>
      <c r="D56" s="31">
        <v>14</v>
      </c>
      <c r="E56" s="32">
        <v>120</v>
      </c>
      <c r="F56" s="33">
        <f>E56*'📐 Project Setup'!C25</f>
        <v>120</v>
      </c>
      <c r="G56" s="34">
        <f t="shared" ref="G56:G64" si="2">D56*F56</f>
        <v>1680</v>
      </c>
    </row>
    <row r="57" spans="2:7" ht="21.75" customHeight="1" x14ac:dyDescent="0.3">
      <c r="B57" s="35" t="s">
        <v>166</v>
      </c>
      <c r="C57" s="36" t="s">
        <v>121</v>
      </c>
      <c r="D57" s="31">
        <v>60</v>
      </c>
      <c r="E57" s="32">
        <v>4.5</v>
      </c>
      <c r="F57" s="37">
        <f>E57*'📐 Project Setup'!C25</f>
        <v>4.5</v>
      </c>
      <c r="G57" s="38">
        <f t="shared" si="2"/>
        <v>270</v>
      </c>
    </row>
    <row r="58" spans="2:7" ht="21.75" customHeight="1" x14ac:dyDescent="0.3">
      <c r="B58" s="18" t="s">
        <v>167</v>
      </c>
      <c r="C58" s="30" t="s">
        <v>142</v>
      </c>
      <c r="D58" s="31">
        <v>55</v>
      </c>
      <c r="E58" s="32">
        <v>11</v>
      </c>
      <c r="F58" s="33">
        <f>E58*'📐 Project Setup'!C25</f>
        <v>11</v>
      </c>
      <c r="G58" s="34">
        <f t="shared" si="2"/>
        <v>605</v>
      </c>
    </row>
    <row r="59" spans="2:7" ht="21.75" customHeight="1" x14ac:dyDescent="0.3">
      <c r="B59" s="35" t="s">
        <v>168</v>
      </c>
      <c r="C59" s="36" t="s">
        <v>169</v>
      </c>
      <c r="D59" s="31">
        <v>12</v>
      </c>
      <c r="E59" s="32">
        <v>4</v>
      </c>
      <c r="F59" s="37">
        <f>E59*'📐 Project Setup'!C25</f>
        <v>4</v>
      </c>
      <c r="G59" s="38">
        <f t="shared" si="2"/>
        <v>48</v>
      </c>
    </row>
    <row r="60" spans="2:7" ht="21.75" customHeight="1" x14ac:dyDescent="0.3">
      <c r="B60" s="18" t="s">
        <v>170</v>
      </c>
      <c r="C60" s="30" t="s">
        <v>121</v>
      </c>
      <c r="D60" s="31">
        <v>22</v>
      </c>
      <c r="E60" s="32">
        <v>8</v>
      </c>
      <c r="F60" s="33">
        <f>E60*'📐 Project Setup'!C25</f>
        <v>8</v>
      </c>
      <c r="G60" s="34">
        <f t="shared" si="2"/>
        <v>176</v>
      </c>
    </row>
    <row r="61" spans="2:7" ht="21.75" customHeight="1" x14ac:dyDescent="0.3">
      <c r="B61" s="35" t="s">
        <v>171</v>
      </c>
      <c r="C61" s="36" t="s">
        <v>121</v>
      </c>
      <c r="D61" s="31">
        <v>50</v>
      </c>
      <c r="E61" s="32">
        <v>5</v>
      </c>
      <c r="F61" s="37">
        <f>E61*'📐 Project Setup'!C25</f>
        <v>5</v>
      </c>
      <c r="G61" s="38">
        <f t="shared" si="2"/>
        <v>250</v>
      </c>
    </row>
    <row r="62" spans="2:7" ht="21.75" customHeight="1" x14ac:dyDescent="0.3">
      <c r="B62" s="18" t="s">
        <v>172</v>
      </c>
      <c r="C62" s="30" t="s">
        <v>121</v>
      </c>
      <c r="D62" s="31">
        <v>40</v>
      </c>
      <c r="E62" s="32">
        <v>6.5</v>
      </c>
      <c r="F62" s="33">
        <f>E62*'📐 Project Setup'!C25</f>
        <v>6.5</v>
      </c>
      <c r="G62" s="34">
        <f t="shared" si="2"/>
        <v>260</v>
      </c>
    </row>
    <row r="63" spans="2:7" ht="21.75" customHeight="1" x14ac:dyDescent="0.3">
      <c r="B63" s="35" t="s">
        <v>173</v>
      </c>
      <c r="C63" s="36" t="s">
        <v>121</v>
      </c>
      <c r="D63" s="31">
        <v>20</v>
      </c>
      <c r="E63" s="32">
        <v>5</v>
      </c>
      <c r="F63" s="37">
        <f>E63*'📐 Project Setup'!C25</f>
        <v>5</v>
      </c>
      <c r="G63" s="38">
        <f t="shared" si="2"/>
        <v>100</v>
      </c>
    </row>
    <row r="64" spans="2:7" ht="21.75" customHeight="1" x14ac:dyDescent="0.3">
      <c r="B64" s="18" t="s">
        <v>174</v>
      </c>
      <c r="C64" s="30" t="s">
        <v>129</v>
      </c>
      <c r="D64" s="31">
        <v>160</v>
      </c>
      <c r="E64" s="32">
        <v>2.5</v>
      </c>
      <c r="F64" s="33">
        <f>E64*'📐 Project Setup'!C25</f>
        <v>2.5</v>
      </c>
      <c r="G64" s="34">
        <f t="shared" si="2"/>
        <v>400</v>
      </c>
    </row>
    <row r="65" spans="2:7" ht="24" customHeight="1" x14ac:dyDescent="0.3">
      <c r="B65" s="119" t="s">
        <v>175</v>
      </c>
      <c r="C65" s="119"/>
      <c r="D65" s="119"/>
      <c r="E65" s="119"/>
      <c r="F65" s="119"/>
      <c r="G65" s="41">
        <f>SUM(G56,G57,G58,G59,G60,G61,G62,G63,G64)</f>
        <v>3789</v>
      </c>
    </row>
    <row r="67" spans="2:7" ht="27.75" customHeight="1" x14ac:dyDescent="0.3">
      <c r="B67" s="111" t="s">
        <v>176</v>
      </c>
      <c r="C67" s="111"/>
      <c r="D67" s="111"/>
      <c r="E67" s="111"/>
      <c r="F67" s="111"/>
      <c r="G67" s="111"/>
    </row>
    <row r="68" spans="2:7" ht="21.75" customHeight="1" x14ac:dyDescent="0.3">
      <c r="B68" s="18" t="s">
        <v>177</v>
      </c>
      <c r="C68" s="30" t="s">
        <v>121</v>
      </c>
      <c r="D68" s="31">
        <v>50</v>
      </c>
      <c r="E68" s="32">
        <v>6</v>
      </c>
      <c r="F68" s="33">
        <f>E68*'📐 Project Setup'!C25</f>
        <v>6</v>
      </c>
      <c r="G68" s="34">
        <f t="shared" ref="G68:G80" si="3">D68*F68</f>
        <v>300</v>
      </c>
    </row>
    <row r="69" spans="2:7" ht="21.75" customHeight="1" x14ac:dyDescent="0.3">
      <c r="B69" s="35" t="s">
        <v>178</v>
      </c>
      <c r="C69" s="36" t="s">
        <v>121</v>
      </c>
      <c r="D69" s="31">
        <v>30</v>
      </c>
      <c r="E69" s="32">
        <v>9.5</v>
      </c>
      <c r="F69" s="37">
        <f>E69*'📐 Project Setup'!C25</f>
        <v>9.5</v>
      </c>
      <c r="G69" s="38">
        <f t="shared" si="3"/>
        <v>285</v>
      </c>
    </row>
    <row r="70" spans="2:7" ht="21.75" customHeight="1" x14ac:dyDescent="0.3">
      <c r="B70" s="18" t="s">
        <v>179</v>
      </c>
      <c r="C70" s="30" t="s">
        <v>121</v>
      </c>
      <c r="D70" s="31">
        <v>80</v>
      </c>
      <c r="E70" s="32">
        <v>8</v>
      </c>
      <c r="F70" s="33">
        <f>E70*'📐 Project Setup'!C25</f>
        <v>8</v>
      </c>
      <c r="G70" s="34">
        <f t="shared" si="3"/>
        <v>640</v>
      </c>
    </row>
    <row r="71" spans="2:7" ht="21.75" customHeight="1" x14ac:dyDescent="0.3">
      <c r="B71" s="35" t="s">
        <v>180</v>
      </c>
      <c r="C71" s="36" t="s">
        <v>121</v>
      </c>
      <c r="D71" s="31">
        <v>40</v>
      </c>
      <c r="E71" s="32">
        <v>12</v>
      </c>
      <c r="F71" s="37">
        <f>E71*'📐 Project Setup'!C25</f>
        <v>12</v>
      </c>
      <c r="G71" s="38">
        <f t="shared" si="3"/>
        <v>480</v>
      </c>
    </row>
    <row r="72" spans="2:7" ht="21.75" customHeight="1" x14ac:dyDescent="0.3">
      <c r="B72" s="18" t="s">
        <v>181</v>
      </c>
      <c r="C72" s="30" t="s">
        <v>121</v>
      </c>
      <c r="D72" s="31">
        <v>15</v>
      </c>
      <c r="E72" s="32">
        <v>14</v>
      </c>
      <c r="F72" s="33">
        <f>E72*'📐 Project Setup'!C25</f>
        <v>14</v>
      </c>
      <c r="G72" s="34">
        <f t="shared" si="3"/>
        <v>210</v>
      </c>
    </row>
    <row r="73" spans="2:7" ht="21.75" customHeight="1" x14ac:dyDescent="0.3">
      <c r="B73" s="35" t="s">
        <v>182</v>
      </c>
      <c r="C73" s="36" t="s">
        <v>158</v>
      </c>
      <c r="D73" s="31">
        <v>3</v>
      </c>
      <c r="E73" s="32">
        <v>180</v>
      </c>
      <c r="F73" s="37">
        <f>E73*'📐 Project Setup'!C25</f>
        <v>180</v>
      </c>
      <c r="G73" s="38">
        <f t="shared" si="3"/>
        <v>540</v>
      </c>
    </row>
    <row r="74" spans="2:7" ht="21.75" customHeight="1" x14ac:dyDescent="0.3">
      <c r="B74" s="18" t="s">
        <v>183</v>
      </c>
      <c r="C74" s="30" t="s">
        <v>158</v>
      </c>
      <c r="D74" s="31">
        <v>3</v>
      </c>
      <c r="E74" s="32">
        <v>85</v>
      </c>
      <c r="F74" s="33">
        <f>E74*'📐 Project Setup'!C25</f>
        <v>85</v>
      </c>
      <c r="G74" s="34">
        <f t="shared" si="3"/>
        <v>255</v>
      </c>
    </row>
    <row r="75" spans="2:7" ht="21.75" customHeight="1" x14ac:dyDescent="0.3">
      <c r="B75" s="35" t="s">
        <v>184</v>
      </c>
      <c r="C75" s="36" t="s">
        <v>158</v>
      </c>
      <c r="D75" s="31">
        <v>1</v>
      </c>
      <c r="E75" s="32">
        <v>220</v>
      </c>
      <c r="F75" s="37">
        <f>E75*'📐 Project Setup'!C25</f>
        <v>220</v>
      </c>
      <c r="G75" s="38">
        <f t="shared" si="3"/>
        <v>220</v>
      </c>
    </row>
    <row r="76" spans="2:7" ht="21.75" customHeight="1" x14ac:dyDescent="0.3">
      <c r="B76" s="18" t="s">
        <v>185</v>
      </c>
      <c r="C76" s="30" t="s">
        <v>158</v>
      </c>
      <c r="D76" s="31">
        <v>2</v>
      </c>
      <c r="E76" s="32">
        <v>150</v>
      </c>
      <c r="F76" s="33">
        <f>E76*'📐 Project Setup'!C25</f>
        <v>150</v>
      </c>
      <c r="G76" s="34">
        <f t="shared" si="3"/>
        <v>300</v>
      </c>
    </row>
    <row r="77" spans="2:7" ht="21.75" customHeight="1" x14ac:dyDescent="0.3">
      <c r="B77" s="35" t="s">
        <v>186</v>
      </c>
      <c r="C77" s="36" t="s">
        <v>158</v>
      </c>
      <c r="D77" s="31">
        <v>1</v>
      </c>
      <c r="E77" s="32">
        <v>120</v>
      </c>
      <c r="F77" s="37">
        <f>E77*'📐 Project Setup'!C25</f>
        <v>120</v>
      </c>
      <c r="G77" s="38">
        <f t="shared" si="3"/>
        <v>120</v>
      </c>
    </row>
    <row r="78" spans="2:7" ht="21.75" customHeight="1" x14ac:dyDescent="0.3">
      <c r="B78" s="18" t="s">
        <v>187</v>
      </c>
      <c r="C78" s="30" t="s">
        <v>158</v>
      </c>
      <c r="D78" s="31">
        <v>1</v>
      </c>
      <c r="E78" s="32">
        <v>450</v>
      </c>
      <c r="F78" s="33">
        <f>E78*'📐 Project Setup'!C25</f>
        <v>450</v>
      </c>
      <c r="G78" s="34">
        <f t="shared" si="3"/>
        <v>450</v>
      </c>
    </row>
    <row r="79" spans="2:7" ht="21.75" customHeight="1" x14ac:dyDescent="0.3">
      <c r="B79" s="35" t="s">
        <v>188</v>
      </c>
      <c r="C79" s="36" t="s">
        <v>158</v>
      </c>
      <c r="D79" s="31">
        <v>1</v>
      </c>
      <c r="E79" s="32">
        <v>350</v>
      </c>
      <c r="F79" s="37">
        <f>E79*'📐 Project Setup'!C25</f>
        <v>350</v>
      </c>
      <c r="G79" s="38">
        <f t="shared" si="3"/>
        <v>350</v>
      </c>
    </row>
    <row r="80" spans="2:7" ht="21.75" customHeight="1" x14ac:dyDescent="0.3">
      <c r="B80" s="18" t="s">
        <v>189</v>
      </c>
      <c r="C80" s="30" t="s">
        <v>158</v>
      </c>
      <c r="D80" s="31">
        <v>4</v>
      </c>
      <c r="E80" s="32">
        <v>95</v>
      </c>
      <c r="F80" s="33">
        <f>E80*'📐 Project Setup'!C25</f>
        <v>95</v>
      </c>
      <c r="G80" s="34">
        <f t="shared" si="3"/>
        <v>380</v>
      </c>
    </row>
    <row r="81" spans="2:7" ht="24" customHeight="1" x14ac:dyDescent="0.3">
      <c r="B81" s="116" t="s">
        <v>190</v>
      </c>
      <c r="C81" s="116"/>
      <c r="D81" s="116"/>
      <c r="E81" s="116"/>
      <c r="F81" s="116"/>
      <c r="G81" s="39">
        <f>SUM(G68,G69,G70,G71,G72,G73,G74,G75,G76,G77,G78,G79,G80)</f>
        <v>4530</v>
      </c>
    </row>
    <row r="83" spans="2:7" ht="27.75" customHeight="1" x14ac:dyDescent="0.3">
      <c r="B83" s="117" t="s">
        <v>191</v>
      </c>
      <c r="C83" s="117"/>
      <c r="D83" s="117"/>
      <c r="E83" s="117"/>
      <c r="F83" s="117"/>
      <c r="G83" s="117"/>
    </row>
    <row r="84" spans="2:7" ht="21.75" customHeight="1" x14ac:dyDescent="0.3">
      <c r="B84" s="18" t="s">
        <v>192</v>
      </c>
      <c r="C84" s="30" t="s">
        <v>129</v>
      </c>
      <c r="D84" s="31">
        <v>550</v>
      </c>
      <c r="E84" s="32">
        <v>4.5</v>
      </c>
      <c r="F84" s="33">
        <f>E84*'📐 Project Setup'!C25</f>
        <v>4.5</v>
      </c>
      <c r="G84" s="34">
        <f t="shared" ref="G84:G97" si="4">D84*F84</f>
        <v>2475</v>
      </c>
    </row>
    <row r="85" spans="2:7" ht="21.75" customHeight="1" x14ac:dyDescent="0.3">
      <c r="B85" s="35" t="s">
        <v>193</v>
      </c>
      <c r="C85" s="36" t="s">
        <v>129</v>
      </c>
      <c r="D85" s="31">
        <v>320</v>
      </c>
      <c r="E85" s="32">
        <v>5.5</v>
      </c>
      <c r="F85" s="37">
        <f>E85*'📐 Project Setup'!C25</f>
        <v>5.5</v>
      </c>
      <c r="G85" s="38">
        <f t="shared" si="4"/>
        <v>1760</v>
      </c>
    </row>
    <row r="86" spans="2:7" ht="21.75" customHeight="1" x14ac:dyDescent="0.3">
      <c r="B86" s="18" t="s">
        <v>194</v>
      </c>
      <c r="C86" s="30" t="s">
        <v>129</v>
      </c>
      <c r="D86" s="31">
        <v>180</v>
      </c>
      <c r="E86" s="32">
        <v>18</v>
      </c>
      <c r="F86" s="33">
        <f>E86*'📐 Project Setup'!C25</f>
        <v>18</v>
      </c>
      <c r="G86" s="34">
        <f t="shared" si="4"/>
        <v>3240</v>
      </c>
    </row>
    <row r="87" spans="2:7" ht="21.75" customHeight="1" x14ac:dyDescent="0.3">
      <c r="B87" s="35" t="s">
        <v>195</v>
      </c>
      <c r="C87" s="36" t="s">
        <v>129</v>
      </c>
      <c r="D87" s="31">
        <v>60</v>
      </c>
      <c r="E87" s="32">
        <v>35</v>
      </c>
      <c r="F87" s="37">
        <f>E87*'📐 Project Setup'!C25</f>
        <v>35</v>
      </c>
      <c r="G87" s="38">
        <f t="shared" si="4"/>
        <v>2100</v>
      </c>
    </row>
    <row r="88" spans="2:7" ht="21.75" customHeight="1" x14ac:dyDescent="0.3">
      <c r="B88" s="18" t="s">
        <v>196</v>
      </c>
      <c r="C88" s="30" t="s">
        <v>129</v>
      </c>
      <c r="D88" s="31">
        <v>80</v>
      </c>
      <c r="E88" s="32">
        <v>22</v>
      </c>
      <c r="F88" s="33">
        <f>E88*'📐 Project Setup'!C25</f>
        <v>22</v>
      </c>
      <c r="G88" s="34">
        <f t="shared" si="4"/>
        <v>1760</v>
      </c>
    </row>
    <row r="89" spans="2:7" ht="21.75" customHeight="1" x14ac:dyDescent="0.3">
      <c r="B89" s="35" t="s">
        <v>197</v>
      </c>
      <c r="C89" s="36" t="s">
        <v>153</v>
      </c>
      <c r="D89" s="31">
        <v>60</v>
      </c>
      <c r="E89" s="32">
        <v>12</v>
      </c>
      <c r="F89" s="37">
        <f>E89*'📐 Project Setup'!C25</f>
        <v>12</v>
      </c>
      <c r="G89" s="38">
        <f t="shared" si="4"/>
        <v>720</v>
      </c>
    </row>
    <row r="90" spans="2:7" ht="21.75" customHeight="1" x14ac:dyDescent="0.3">
      <c r="B90" s="18" t="s">
        <v>198</v>
      </c>
      <c r="C90" s="30" t="s">
        <v>153</v>
      </c>
      <c r="D90" s="31">
        <v>40</v>
      </c>
      <c r="E90" s="32">
        <v>5.5</v>
      </c>
      <c r="F90" s="33">
        <f>E90*'📐 Project Setup'!C25</f>
        <v>5.5</v>
      </c>
      <c r="G90" s="34">
        <f t="shared" si="4"/>
        <v>220</v>
      </c>
    </row>
    <row r="91" spans="2:7" ht="21.75" customHeight="1" x14ac:dyDescent="0.3">
      <c r="B91" s="35" t="s">
        <v>199</v>
      </c>
      <c r="C91" s="36" t="s">
        <v>129</v>
      </c>
      <c r="D91" s="31">
        <v>180</v>
      </c>
      <c r="E91" s="32">
        <v>8</v>
      </c>
      <c r="F91" s="37">
        <f>E91*'📐 Project Setup'!C25</f>
        <v>8</v>
      </c>
      <c r="G91" s="38">
        <f t="shared" si="4"/>
        <v>1440</v>
      </c>
    </row>
    <row r="92" spans="2:7" ht="21.75" customHeight="1" x14ac:dyDescent="0.3">
      <c r="B92" s="18" t="s">
        <v>200</v>
      </c>
      <c r="C92" s="30" t="s">
        <v>129</v>
      </c>
      <c r="D92" s="31">
        <v>200</v>
      </c>
      <c r="E92" s="32">
        <v>12</v>
      </c>
      <c r="F92" s="33">
        <f>E92*'📐 Project Setup'!C25</f>
        <v>12</v>
      </c>
      <c r="G92" s="34">
        <f t="shared" si="4"/>
        <v>2400</v>
      </c>
    </row>
    <row r="93" spans="2:7" ht="21.75" customHeight="1" x14ac:dyDescent="0.3">
      <c r="B93" s="35" t="s">
        <v>201</v>
      </c>
      <c r="C93" s="36" t="s">
        <v>121</v>
      </c>
      <c r="D93" s="31">
        <v>350</v>
      </c>
      <c r="E93" s="32">
        <v>3</v>
      </c>
      <c r="F93" s="37">
        <f>E93*'📐 Project Setup'!C25</f>
        <v>3</v>
      </c>
      <c r="G93" s="38">
        <f t="shared" si="4"/>
        <v>1050</v>
      </c>
    </row>
    <row r="94" spans="2:7" ht="21.75" customHeight="1" x14ac:dyDescent="0.3">
      <c r="B94" s="18" t="s">
        <v>202</v>
      </c>
      <c r="C94" s="30" t="s">
        <v>121</v>
      </c>
      <c r="D94" s="31">
        <v>120</v>
      </c>
      <c r="E94" s="32">
        <v>4</v>
      </c>
      <c r="F94" s="33">
        <f>E94*'📐 Project Setup'!C25</f>
        <v>4</v>
      </c>
      <c r="G94" s="34">
        <f t="shared" si="4"/>
        <v>480</v>
      </c>
    </row>
    <row r="95" spans="2:7" ht="21.75" customHeight="1" x14ac:dyDescent="0.3">
      <c r="B95" s="35" t="s">
        <v>203</v>
      </c>
      <c r="C95" s="36" t="s">
        <v>204</v>
      </c>
      <c r="D95" s="31">
        <v>12</v>
      </c>
      <c r="E95" s="32">
        <v>65</v>
      </c>
      <c r="F95" s="37">
        <f>E95*'📐 Project Setup'!C25</f>
        <v>65</v>
      </c>
      <c r="G95" s="38">
        <f t="shared" si="4"/>
        <v>780</v>
      </c>
    </row>
    <row r="96" spans="2:7" ht="21.75" customHeight="1" x14ac:dyDescent="0.3">
      <c r="B96" s="18" t="s">
        <v>205</v>
      </c>
      <c r="C96" s="30" t="s">
        <v>204</v>
      </c>
      <c r="D96" s="31">
        <v>8</v>
      </c>
      <c r="E96" s="32">
        <v>70</v>
      </c>
      <c r="F96" s="33">
        <f>E96*'📐 Project Setup'!C25</f>
        <v>70</v>
      </c>
      <c r="G96" s="34">
        <f t="shared" si="4"/>
        <v>560</v>
      </c>
    </row>
    <row r="97" spans="2:7" ht="21.75" customHeight="1" x14ac:dyDescent="0.3">
      <c r="B97" s="35" t="s">
        <v>206</v>
      </c>
      <c r="C97" s="36" t="s">
        <v>204</v>
      </c>
      <c r="D97" s="31">
        <v>6</v>
      </c>
      <c r="E97" s="32">
        <v>35</v>
      </c>
      <c r="F97" s="37">
        <f>E97*'📐 Project Setup'!C25</f>
        <v>35</v>
      </c>
      <c r="G97" s="38">
        <f t="shared" si="4"/>
        <v>210</v>
      </c>
    </row>
    <row r="98" spans="2:7" ht="24" customHeight="1" x14ac:dyDescent="0.3">
      <c r="B98" s="118" t="s">
        <v>207</v>
      </c>
      <c r="C98" s="118"/>
      <c r="D98" s="118"/>
      <c r="E98" s="118"/>
      <c r="F98" s="118"/>
      <c r="G98" s="40">
        <f>SUM(G84,G85,G86,G87,G88,G89,G90,G91,G92,G93,G94,G95,G96,G97)</f>
        <v>19195</v>
      </c>
    </row>
    <row r="100" spans="2:7" ht="27.75" customHeight="1" x14ac:dyDescent="0.3">
      <c r="B100" s="113" t="s">
        <v>208</v>
      </c>
      <c r="C100" s="113"/>
      <c r="D100" s="113"/>
      <c r="E100" s="113"/>
      <c r="F100" s="113"/>
      <c r="G100" s="113"/>
    </row>
    <row r="101" spans="2:7" ht="21.75" customHeight="1" x14ac:dyDescent="0.3">
      <c r="B101" s="18" t="s">
        <v>209</v>
      </c>
      <c r="C101" s="30" t="s">
        <v>158</v>
      </c>
      <c r="D101" s="31">
        <v>6</v>
      </c>
      <c r="E101" s="32">
        <v>280</v>
      </c>
      <c r="F101" s="33">
        <f>E101*'📐 Project Setup'!C25</f>
        <v>280</v>
      </c>
      <c r="G101" s="34">
        <f t="shared" ref="G101:G109" si="5">D101*F101</f>
        <v>1680</v>
      </c>
    </row>
    <row r="102" spans="2:7" ht="21.75" customHeight="1" x14ac:dyDescent="0.3">
      <c r="B102" s="35" t="s">
        <v>210</v>
      </c>
      <c r="C102" s="36" t="s">
        <v>158</v>
      </c>
      <c r="D102" s="31">
        <v>10</v>
      </c>
      <c r="E102" s="32">
        <v>90</v>
      </c>
      <c r="F102" s="37">
        <f>E102*'📐 Project Setup'!C25</f>
        <v>90</v>
      </c>
      <c r="G102" s="38">
        <f t="shared" si="5"/>
        <v>900</v>
      </c>
    </row>
    <row r="103" spans="2:7" ht="21.75" customHeight="1" x14ac:dyDescent="0.3">
      <c r="B103" s="18" t="s">
        <v>211</v>
      </c>
      <c r="C103" s="30" t="s">
        <v>158</v>
      </c>
      <c r="D103" s="31">
        <v>16</v>
      </c>
      <c r="E103" s="32">
        <v>55</v>
      </c>
      <c r="F103" s="33">
        <f>E103*'📐 Project Setup'!C25</f>
        <v>55</v>
      </c>
      <c r="G103" s="34">
        <f t="shared" si="5"/>
        <v>880</v>
      </c>
    </row>
    <row r="104" spans="2:7" ht="21.75" customHeight="1" x14ac:dyDescent="0.3">
      <c r="B104" s="35" t="s">
        <v>212</v>
      </c>
      <c r="C104" s="36" t="s">
        <v>111</v>
      </c>
      <c r="D104" s="31">
        <v>16</v>
      </c>
      <c r="E104" s="32">
        <v>35</v>
      </c>
      <c r="F104" s="37">
        <f>E104*'📐 Project Setup'!C25</f>
        <v>35</v>
      </c>
      <c r="G104" s="38">
        <f t="shared" si="5"/>
        <v>560</v>
      </c>
    </row>
    <row r="105" spans="2:7" ht="21.75" customHeight="1" x14ac:dyDescent="0.3">
      <c r="B105" s="18" t="s">
        <v>213</v>
      </c>
      <c r="C105" s="30" t="s">
        <v>129</v>
      </c>
      <c r="D105" s="31">
        <v>30</v>
      </c>
      <c r="E105" s="32">
        <v>180</v>
      </c>
      <c r="F105" s="33">
        <f>E105*'📐 Project Setup'!C25</f>
        <v>180</v>
      </c>
      <c r="G105" s="34">
        <f t="shared" si="5"/>
        <v>5400</v>
      </c>
    </row>
    <row r="106" spans="2:7" ht="21.75" customHeight="1" x14ac:dyDescent="0.3">
      <c r="B106" s="35" t="s">
        <v>214</v>
      </c>
      <c r="C106" s="36" t="s">
        <v>129</v>
      </c>
      <c r="D106" s="31">
        <v>30</v>
      </c>
      <c r="E106" s="32">
        <v>45</v>
      </c>
      <c r="F106" s="37">
        <f>E106*'📐 Project Setup'!C25</f>
        <v>45</v>
      </c>
      <c r="G106" s="38">
        <f t="shared" si="5"/>
        <v>1350</v>
      </c>
    </row>
    <row r="107" spans="2:7" ht="21.75" customHeight="1" x14ac:dyDescent="0.3">
      <c r="B107" s="18" t="s">
        <v>215</v>
      </c>
      <c r="C107" s="30" t="s">
        <v>121</v>
      </c>
      <c r="D107" s="31">
        <v>4</v>
      </c>
      <c r="E107" s="32">
        <v>280</v>
      </c>
      <c r="F107" s="33">
        <f>E107*'📐 Project Setup'!C25</f>
        <v>280</v>
      </c>
      <c r="G107" s="34">
        <f t="shared" si="5"/>
        <v>1120</v>
      </c>
    </row>
    <row r="108" spans="2:7" ht="21.75" customHeight="1" x14ac:dyDescent="0.3">
      <c r="B108" s="35" t="s">
        <v>216</v>
      </c>
      <c r="C108" s="36" t="s">
        <v>121</v>
      </c>
      <c r="D108" s="31">
        <v>4</v>
      </c>
      <c r="E108" s="32">
        <v>220</v>
      </c>
      <c r="F108" s="37">
        <f>E108*'📐 Project Setup'!C25</f>
        <v>220</v>
      </c>
      <c r="G108" s="38">
        <f t="shared" si="5"/>
        <v>880</v>
      </c>
    </row>
    <row r="109" spans="2:7" ht="21.75" customHeight="1" x14ac:dyDescent="0.3">
      <c r="B109" s="18" t="s">
        <v>217</v>
      </c>
      <c r="C109" s="30" t="s">
        <v>121</v>
      </c>
      <c r="D109" s="31">
        <v>8</v>
      </c>
      <c r="E109" s="32">
        <v>200</v>
      </c>
      <c r="F109" s="33">
        <f>E109*'📐 Project Setup'!C25</f>
        <v>200</v>
      </c>
      <c r="G109" s="34">
        <f t="shared" si="5"/>
        <v>1600</v>
      </c>
    </row>
    <row r="110" spans="2:7" ht="24" customHeight="1" x14ac:dyDescent="0.3">
      <c r="B110" s="119" t="s">
        <v>218</v>
      </c>
      <c r="C110" s="119"/>
      <c r="D110" s="119"/>
      <c r="E110" s="119"/>
      <c r="F110" s="119"/>
      <c r="G110" s="41">
        <f>SUM(G101,G102,G103,G104,G105,G106,G107,G108,G109)</f>
        <v>14370</v>
      </c>
    </row>
    <row r="112" spans="2:7" ht="27.75" customHeight="1" x14ac:dyDescent="0.3">
      <c r="B112" s="111" t="s">
        <v>219</v>
      </c>
      <c r="C112" s="111"/>
      <c r="D112" s="111"/>
      <c r="E112" s="111"/>
      <c r="F112" s="111"/>
      <c r="G112" s="111"/>
    </row>
    <row r="113" spans="2:7" ht="21.75" customHeight="1" x14ac:dyDescent="0.3">
      <c r="B113" s="18" t="s">
        <v>220</v>
      </c>
      <c r="C113" s="30" t="s">
        <v>121</v>
      </c>
      <c r="D113" s="31">
        <v>250</v>
      </c>
      <c r="E113" s="32">
        <v>2.5</v>
      </c>
      <c r="F113" s="33">
        <f>E113*'📐 Project Setup'!C25</f>
        <v>2.5</v>
      </c>
      <c r="G113" s="34">
        <f t="shared" ref="G113:G122" si="6">D113*F113</f>
        <v>625</v>
      </c>
    </row>
    <row r="114" spans="2:7" ht="21.75" customHeight="1" x14ac:dyDescent="0.3">
      <c r="B114" s="35" t="s">
        <v>221</v>
      </c>
      <c r="C114" s="36" t="s">
        <v>121</v>
      </c>
      <c r="D114" s="31">
        <v>120</v>
      </c>
      <c r="E114" s="32">
        <v>1.8</v>
      </c>
      <c r="F114" s="37">
        <f>E114*'📐 Project Setup'!C25</f>
        <v>1.8</v>
      </c>
      <c r="G114" s="38">
        <f t="shared" si="6"/>
        <v>216</v>
      </c>
    </row>
    <row r="115" spans="2:7" ht="21.75" customHeight="1" x14ac:dyDescent="0.3">
      <c r="B115" s="18" t="s">
        <v>222</v>
      </c>
      <c r="C115" s="30" t="s">
        <v>158</v>
      </c>
      <c r="D115" s="31">
        <v>2</v>
      </c>
      <c r="E115" s="32">
        <v>95</v>
      </c>
      <c r="F115" s="33">
        <f>E115*'📐 Project Setup'!C25</f>
        <v>95</v>
      </c>
      <c r="G115" s="34">
        <f t="shared" si="6"/>
        <v>190</v>
      </c>
    </row>
    <row r="116" spans="2:7" ht="21.75" customHeight="1" x14ac:dyDescent="0.3">
      <c r="B116" s="35" t="s">
        <v>223</v>
      </c>
      <c r="C116" s="36" t="s">
        <v>158</v>
      </c>
      <c r="D116" s="31">
        <v>25</v>
      </c>
      <c r="E116" s="32">
        <v>18</v>
      </c>
      <c r="F116" s="37">
        <f>E116*'📐 Project Setup'!C25</f>
        <v>18</v>
      </c>
      <c r="G116" s="38">
        <f t="shared" si="6"/>
        <v>450</v>
      </c>
    </row>
    <row r="117" spans="2:7" ht="21.75" customHeight="1" x14ac:dyDescent="0.3">
      <c r="B117" s="18" t="s">
        <v>224</v>
      </c>
      <c r="C117" s="30" t="s">
        <v>158</v>
      </c>
      <c r="D117" s="31">
        <v>22</v>
      </c>
      <c r="E117" s="32">
        <v>12</v>
      </c>
      <c r="F117" s="33">
        <f>E117*'📐 Project Setup'!C25</f>
        <v>12</v>
      </c>
      <c r="G117" s="34">
        <f t="shared" si="6"/>
        <v>264</v>
      </c>
    </row>
    <row r="118" spans="2:7" ht="21.75" customHeight="1" x14ac:dyDescent="0.3">
      <c r="B118" s="35" t="s">
        <v>225</v>
      </c>
      <c r="C118" s="36" t="s">
        <v>158</v>
      </c>
      <c r="D118" s="31">
        <v>20</v>
      </c>
      <c r="E118" s="32">
        <v>12</v>
      </c>
      <c r="F118" s="37">
        <f>E118*'📐 Project Setup'!C25</f>
        <v>12</v>
      </c>
      <c r="G118" s="38">
        <f t="shared" si="6"/>
        <v>240</v>
      </c>
    </row>
    <row r="119" spans="2:7" ht="21.75" customHeight="1" x14ac:dyDescent="0.3">
      <c r="B119" s="18" t="s">
        <v>226</v>
      </c>
      <c r="C119" s="30" t="s">
        <v>158</v>
      </c>
      <c r="D119" s="31">
        <v>2</v>
      </c>
      <c r="E119" s="32">
        <v>65</v>
      </c>
      <c r="F119" s="33">
        <f>E119*'📐 Project Setup'!C25</f>
        <v>65</v>
      </c>
      <c r="G119" s="34">
        <f t="shared" si="6"/>
        <v>130</v>
      </c>
    </row>
    <row r="120" spans="2:7" ht="21.75" customHeight="1" x14ac:dyDescent="0.3">
      <c r="B120" s="35" t="s">
        <v>227</v>
      </c>
      <c r="C120" s="36" t="s">
        <v>158</v>
      </c>
      <c r="D120" s="31">
        <v>20</v>
      </c>
      <c r="E120" s="32">
        <v>25</v>
      </c>
      <c r="F120" s="37">
        <f>E120*'📐 Project Setup'!C25</f>
        <v>25</v>
      </c>
      <c r="G120" s="38">
        <f t="shared" si="6"/>
        <v>500</v>
      </c>
    </row>
    <row r="121" spans="2:7" ht="21.75" customHeight="1" x14ac:dyDescent="0.3">
      <c r="B121" s="18" t="s">
        <v>228</v>
      </c>
      <c r="C121" s="30" t="s">
        <v>121</v>
      </c>
      <c r="D121" s="31">
        <v>150</v>
      </c>
      <c r="E121" s="32">
        <v>2</v>
      </c>
      <c r="F121" s="33">
        <f>E121*'📐 Project Setup'!C25</f>
        <v>2</v>
      </c>
      <c r="G121" s="34">
        <f t="shared" si="6"/>
        <v>300</v>
      </c>
    </row>
    <row r="122" spans="2:7" ht="21.75" customHeight="1" x14ac:dyDescent="0.3">
      <c r="B122" s="35" t="s">
        <v>229</v>
      </c>
      <c r="C122" s="36" t="s">
        <v>114</v>
      </c>
      <c r="D122" s="31">
        <v>1</v>
      </c>
      <c r="E122" s="32">
        <v>800</v>
      </c>
      <c r="F122" s="37">
        <f>E122*'📐 Project Setup'!C25</f>
        <v>800</v>
      </c>
      <c r="G122" s="38">
        <f t="shared" si="6"/>
        <v>800</v>
      </c>
    </row>
    <row r="123" spans="2:7" ht="24" customHeight="1" x14ac:dyDescent="0.3">
      <c r="B123" s="116" t="s">
        <v>230</v>
      </c>
      <c r="C123" s="116"/>
      <c r="D123" s="116"/>
      <c r="E123" s="116"/>
      <c r="F123" s="116"/>
      <c r="G123" s="39">
        <f>SUM(G113,G114,G115,G116,G117,G118,G119,G120,G121,G122)</f>
        <v>3715</v>
      </c>
    </row>
    <row r="125" spans="2:7" ht="27.75" customHeight="1" x14ac:dyDescent="0.3">
      <c r="B125" s="117" t="s">
        <v>231</v>
      </c>
      <c r="C125" s="117"/>
      <c r="D125" s="117"/>
      <c r="E125" s="117"/>
      <c r="F125" s="117"/>
      <c r="G125" s="117"/>
    </row>
    <row r="126" spans="2:7" ht="21.75" customHeight="1" x14ac:dyDescent="0.3">
      <c r="B126" s="18" t="s">
        <v>232</v>
      </c>
      <c r="C126" s="30" t="s">
        <v>129</v>
      </c>
      <c r="D126" s="31">
        <v>80</v>
      </c>
      <c r="E126" s="32">
        <v>22</v>
      </c>
      <c r="F126" s="33">
        <f>E126*'📐 Project Setup'!C25</f>
        <v>22</v>
      </c>
      <c r="G126" s="34">
        <f t="shared" ref="G126:G134" si="7">D126*F126</f>
        <v>1760</v>
      </c>
    </row>
    <row r="127" spans="2:7" ht="21.75" customHeight="1" x14ac:dyDescent="0.3">
      <c r="B127" s="35" t="s">
        <v>233</v>
      </c>
      <c r="C127" s="36" t="s">
        <v>121</v>
      </c>
      <c r="D127" s="31">
        <v>60</v>
      </c>
      <c r="E127" s="32">
        <v>55</v>
      </c>
      <c r="F127" s="37">
        <f>E127*'📐 Project Setup'!C25</f>
        <v>55</v>
      </c>
      <c r="G127" s="38">
        <f t="shared" si="7"/>
        <v>3300</v>
      </c>
    </row>
    <row r="128" spans="2:7" ht="21.75" customHeight="1" x14ac:dyDescent="0.3">
      <c r="B128" s="18" t="s">
        <v>234</v>
      </c>
      <c r="C128" s="30" t="s">
        <v>121</v>
      </c>
      <c r="D128" s="31">
        <v>40</v>
      </c>
      <c r="E128" s="32">
        <v>85</v>
      </c>
      <c r="F128" s="33">
        <f>E128*'📐 Project Setup'!C25</f>
        <v>85</v>
      </c>
      <c r="G128" s="34">
        <f t="shared" si="7"/>
        <v>3400</v>
      </c>
    </row>
    <row r="129" spans="2:7" ht="21.75" customHeight="1" x14ac:dyDescent="0.3">
      <c r="B129" s="35" t="s">
        <v>235</v>
      </c>
      <c r="C129" s="36" t="s">
        <v>158</v>
      </c>
      <c r="D129" s="31">
        <v>1</v>
      </c>
      <c r="E129" s="32">
        <v>1200</v>
      </c>
      <c r="F129" s="37">
        <f>E129*'📐 Project Setup'!C25</f>
        <v>1200</v>
      </c>
      <c r="G129" s="38">
        <f t="shared" si="7"/>
        <v>1200</v>
      </c>
    </row>
    <row r="130" spans="2:7" ht="21.75" customHeight="1" x14ac:dyDescent="0.3">
      <c r="B130" s="18" t="s">
        <v>236</v>
      </c>
      <c r="C130" s="30" t="s">
        <v>114</v>
      </c>
      <c r="D130" s="31">
        <v>1</v>
      </c>
      <c r="E130" s="32">
        <v>2500</v>
      </c>
      <c r="F130" s="33">
        <f>E130*'📐 Project Setup'!C25</f>
        <v>2500</v>
      </c>
      <c r="G130" s="34">
        <f t="shared" si="7"/>
        <v>2500</v>
      </c>
    </row>
    <row r="131" spans="2:7" ht="21.75" customHeight="1" x14ac:dyDescent="0.3">
      <c r="B131" s="35" t="s">
        <v>237</v>
      </c>
      <c r="C131" s="36" t="s">
        <v>114</v>
      </c>
      <c r="D131" s="31">
        <v>1</v>
      </c>
      <c r="E131" s="32">
        <v>950</v>
      </c>
      <c r="F131" s="37">
        <f>E131*'📐 Project Setup'!C25</f>
        <v>950</v>
      </c>
      <c r="G131" s="38">
        <f t="shared" si="7"/>
        <v>950</v>
      </c>
    </row>
    <row r="132" spans="2:7" ht="21.75" customHeight="1" x14ac:dyDescent="0.3">
      <c r="B132" s="18" t="s">
        <v>238</v>
      </c>
      <c r="C132" s="30" t="s">
        <v>158</v>
      </c>
      <c r="D132" s="31">
        <v>1</v>
      </c>
      <c r="E132" s="32">
        <v>650</v>
      </c>
      <c r="F132" s="33">
        <f>E132*'📐 Project Setup'!C25</f>
        <v>650</v>
      </c>
      <c r="G132" s="34">
        <f t="shared" si="7"/>
        <v>650</v>
      </c>
    </row>
    <row r="133" spans="2:7" ht="21.75" customHeight="1" x14ac:dyDescent="0.3">
      <c r="B133" s="35" t="s">
        <v>239</v>
      </c>
      <c r="C133" s="36" t="s">
        <v>129</v>
      </c>
      <c r="D133" s="31">
        <v>200</v>
      </c>
      <c r="E133" s="32">
        <v>5</v>
      </c>
      <c r="F133" s="37">
        <f>E133*'📐 Project Setup'!C25</f>
        <v>5</v>
      </c>
      <c r="G133" s="38">
        <f t="shared" si="7"/>
        <v>1000</v>
      </c>
    </row>
    <row r="134" spans="2:7" ht="21.75" customHeight="1" x14ac:dyDescent="0.3">
      <c r="B134" s="18" t="s">
        <v>240</v>
      </c>
      <c r="C134" s="30" t="s">
        <v>158</v>
      </c>
      <c r="D134" s="31">
        <v>1</v>
      </c>
      <c r="E134" s="32">
        <v>350</v>
      </c>
      <c r="F134" s="33">
        <f>E134*'📐 Project Setup'!C25</f>
        <v>350</v>
      </c>
      <c r="G134" s="34">
        <f t="shared" si="7"/>
        <v>350</v>
      </c>
    </row>
    <row r="135" spans="2:7" ht="24" customHeight="1" x14ac:dyDescent="0.3">
      <c r="B135" s="118" t="s">
        <v>241</v>
      </c>
      <c r="C135" s="118"/>
      <c r="D135" s="118"/>
      <c r="E135" s="118"/>
      <c r="F135" s="118"/>
      <c r="G135" s="40">
        <f>SUM(G126,G127,G128,G129,G130,G131,G132,G133,G134)</f>
        <v>15110</v>
      </c>
    </row>
    <row r="137" spans="2:7" ht="27.75" customHeight="1" x14ac:dyDescent="0.3">
      <c r="B137" s="120" t="s">
        <v>242</v>
      </c>
      <c r="C137" s="120"/>
      <c r="D137" s="120"/>
      <c r="E137" s="120"/>
      <c r="F137" s="120"/>
      <c r="G137" s="120"/>
    </row>
    <row r="138" spans="2:7" ht="21.75" customHeight="1" x14ac:dyDescent="0.3">
      <c r="B138" s="18" t="s">
        <v>243</v>
      </c>
      <c r="C138" s="30" t="s">
        <v>158</v>
      </c>
      <c r="D138" s="31">
        <v>8</v>
      </c>
      <c r="E138" s="32">
        <v>220</v>
      </c>
      <c r="F138" s="33">
        <f>E138*'📐 Project Setup'!C25</f>
        <v>220</v>
      </c>
      <c r="G138" s="34">
        <f>D138*F138</f>
        <v>1760</v>
      </c>
    </row>
    <row r="139" spans="2:7" ht="21.75" customHeight="1" x14ac:dyDescent="0.3">
      <c r="B139" s="35" t="s">
        <v>244</v>
      </c>
      <c r="C139" s="36" t="s">
        <v>158</v>
      </c>
      <c r="D139" s="31">
        <v>1</v>
      </c>
      <c r="E139" s="32">
        <v>1200</v>
      </c>
      <c r="F139" s="37">
        <f>E139*'📐 Project Setup'!C25</f>
        <v>1200</v>
      </c>
      <c r="G139" s="38">
        <f>D139*F139</f>
        <v>1200</v>
      </c>
    </row>
    <row r="140" spans="2:7" ht="21.75" customHeight="1" x14ac:dyDescent="0.3">
      <c r="B140" s="18" t="s">
        <v>245</v>
      </c>
      <c r="C140" s="30" t="s">
        <v>158</v>
      </c>
      <c r="D140" s="31">
        <v>2</v>
      </c>
      <c r="E140" s="32">
        <v>950</v>
      </c>
      <c r="F140" s="33">
        <f>E140*'📐 Project Setup'!C25</f>
        <v>950</v>
      </c>
      <c r="G140" s="34">
        <f>D140*F140</f>
        <v>1900</v>
      </c>
    </row>
    <row r="141" spans="2:7" ht="21.75" customHeight="1" x14ac:dyDescent="0.3">
      <c r="B141" s="35" t="s">
        <v>246</v>
      </c>
      <c r="C141" s="36" t="s">
        <v>114</v>
      </c>
      <c r="D141" s="31">
        <v>1</v>
      </c>
      <c r="E141" s="32">
        <v>400</v>
      </c>
      <c r="F141" s="37">
        <f>E141*'📐 Project Setup'!C25</f>
        <v>400</v>
      </c>
      <c r="G141" s="38">
        <f>D141*F141</f>
        <v>400</v>
      </c>
    </row>
    <row r="142" spans="2:7" ht="21.75" customHeight="1" x14ac:dyDescent="0.3">
      <c r="B142" s="18" t="s">
        <v>247</v>
      </c>
      <c r="C142" s="30" t="s">
        <v>158</v>
      </c>
      <c r="D142" s="31">
        <v>1</v>
      </c>
      <c r="E142" s="32">
        <v>850</v>
      </c>
      <c r="F142" s="33">
        <f>E142*'📐 Project Setup'!C25</f>
        <v>850</v>
      </c>
      <c r="G142" s="34">
        <f>D142*F142</f>
        <v>850</v>
      </c>
    </row>
    <row r="143" spans="2:7" ht="24" customHeight="1" x14ac:dyDescent="0.3">
      <c r="B143" s="121" t="s">
        <v>248</v>
      </c>
      <c r="C143" s="121"/>
      <c r="D143" s="121"/>
      <c r="E143" s="121"/>
      <c r="F143" s="121"/>
      <c r="G143" s="42">
        <f>SUM(G138,G139,G140,G141,G142)</f>
        <v>6110</v>
      </c>
    </row>
    <row r="145" spans="2:7" ht="36" customHeight="1" x14ac:dyDescent="0.3">
      <c r="B145" s="122" t="s">
        <v>249</v>
      </c>
      <c r="C145" s="122"/>
      <c r="D145" s="122"/>
      <c r="E145" s="122"/>
      <c r="F145" s="122"/>
      <c r="G145" s="43">
        <f>G12+G19+G31+G39+G53+G65+G81+G98+G110+G123+G135+G143</f>
        <v>92172.5</v>
      </c>
    </row>
  </sheetData>
  <mergeCells count="30">
    <mergeCell ref="B125:G125"/>
    <mergeCell ref="B135:F135"/>
    <mergeCell ref="B137:G137"/>
    <mergeCell ref="B143:F143"/>
    <mergeCell ref="B145:F145"/>
    <mergeCell ref="B98:F98"/>
    <mergeCell ref="B100:G100"/>
    <mergeCell ref="B110:F110"/>
    <mergeCell ref="B112:G112"/>
    <mergeCell ref="B123:F123"/>
    <mergeCell ref="B55:G55"/>
    <mergeCell ref="B65:F65"/>
    <mergeCell ref="B67:G67"/>
    <mergeCell ref="B81:F81"/>
    <mergeCell ref="B83:G83"/>
    <mergeCell ref="B31:F31"/>
    <mergeCell ref="B33:G33"/>
    <mergeCell ref="B39:F39"/>
    <mergeCell ref="B41:G41"/>
    <mergeCell ref="B53:F53"/>
    <mergeCell ref="B7:G7"/>
    <mergeCell ref="B12:F12"/>
    <mergeCell ref="B14:G14"/>
    <mergeCell ref="B19:F19"/>
    <mergeCell ref="B21:G21"/>
    <mergeCell ref="B1:G1"/>
    <mergeCell ref="B2:G2"/>
    <mergeCell ref="B3:G3"/>
    <mergeCell ref="B4:D4"/>
    <mergeCell ref="F4:G4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47"/>
  <sheetViews>
    <sheetView showGridLines="0" topLeftCell="A32" zoomScaleNormal="100" workbookViewId="0">
      <selection activeCell="D31" sqref="D31"/>
    </sheetView>
  </sheetViews>
  <sheetFormatPr defaultColWidth="8.6640625" defaultRowHeight="14.4" x14ac:dyDescent="0.3"/>
  <cols>
    <col min="1" max="1" width="2" customWidth="1"/>
    <col min="2" max="2" width="40" bestFit="1" customWidth="1"/>
    <col min="3" max="5" width="16" customWidth="1"/>
    <col min="6" max="6" width="18.33203125" bestFit="1" customWidth="1"/>
    <col min="7" max="8" width="16" customWidth="1"/>
    <col min="9" max="9" width="2" customWidth="1"/>
  </cols>
  <sheetData>
    <row r="1" spans="2:8" ht="39.75" customHeight="1" x14ac:dyDescent="0.3">
      <c r="B1" s="123" t="s">
        <v>250</v>
      </c>
      <c r="C1" s="123"/>
      <c r="D1" s="123"/>
      <c r="E1" s="123"/>
      <c r="F1" s="123"/>
      <c r="G1" s="123"/>
      <c r="H1" s="123"/>
    </row>
    <row r="2" spans="2:8" ht="21.75" customHeight="1" x14ac:dyDescent="0.3">
      <c r="B2" s="124" t="s">
        <v>251</v>
      </c>
      <c r="C2" s="124"/>
      <c r="D2" s="124"/>
      <c r="E2" s="124"/>
      <c r="F2" s="124"/>
      <c r="G2" s="124"/>
      <c r="H2" s="124"/>
    </row>
    <row r="3" spans="2:8" ht="9.75" customHeight="1" x14ac:dyDescent="0.3"/>
    <row r="4" spans="2:8" ht="25.5" customHeight="1" x14ac:dyDescent="0.3">
      <c r="B4" s="111" t="s">
        <v>252</v>
      </c>
      <c r="C4" s="111"/>
      <c r="D4" s="111"/>
      <c r="E4" s="111"/>
      <c r="F4" s="111"/>
    </row>
    <row r="5" spans="2:8" ht="27.75" customHeight="1" x14ac:dyDescent="0.3">
      <c r="B5" s="44" t="s">
        <v>253</v>
      </c>
      <c r="C5" s="44" t="s">
        <v>254</v>
      </c>
      <c r="D5" s="44" t="s">
        <v>255</v>
      </c>
      <c r="E5" s="44" t="s">
        <v>256</v>
      </c>
      <c r="F5" s="44" t="s">
        <v>257</v>
      </c>
    </row>
    <row r="6" spans="2:8" ht="24" customHeight="1" x14ac:dyDescent="0.3">
      <c r="B6" s="45" t="s">
        <v>258</v>
      </c>
      <c r="C6" s="46">
        <v>1.57</v>
      </c>
      <c r="D6" s="46">
        <v>69.239999999999995</v>
      </c>
      <c r="E6" s="47">
        <v>44</v>
      </c>
      <c r="F6" s="48" t="s">
        <v>259</v>
      </c>
    </row>
    <row r="7" spans="2:8" ht="24" customHeight="1" x14ac:dyDescent="0.3">
      <c r="B7" s="49" t="s">
        <v>260</v>
      </c>
      <c r="C7" s="50">
        <v>1.65</v>
      </c>
      <c r="D7" s="50">
        <v>72.63</v>
      </c>
      <c r="E7" s="51">
        <v>44</v>
      </c>
      <c r="F7" s="52" t="s">
        <v>259</v>
      </c>
    </row>
    <row r="8" spans="2:8" ht="24" customHeight="1" x14ac:dyDescent="0.3">
      <c r="B8" s="45" t="s">
        <v>261</v>
      </c>
      <c r="C8" s="46">
        <v>2.15</v>
      </c>
      <c r="D8" s="46">
        <v>94.42</v>
      </c>
      <c r="E8" s="47">
        <v>44</v>
      </c>
      <c r="F8" s="48" t="s">
        <v>259</v>
      </c>
    </row>
    <row r="9" spans="2:8" ht="24" customHeight="1" x14ac:dyDescent="0.3">
      <c r="B9" s="49" t="s">
        <v>262</v>
      </c>
      <c r="C9" s="50">
        <v>2.34</v>
      </c>
      <c r="D9" s="50">
        <v>103.13</v>
      </c>
      <c r="E9" s="51">
        <v>44</v>
      </c>
      <c r="F9" s="52" t="s">
        <v>259</v>
      </c>
    </row>
    <row r="10" spans="2:8" ht="24" customHeight="1" x14ac:dyDescent="0.3">
      <c r="B10" s="45" t="s">
        <v>263</v>
      </c>
      <c r="C10" s="46">
        <v>2.72</v>
      </c>
      <c r="D10" s="46">
        <v>119.59</v>
      </c>
      <c r="E10" s="47">
        <v>44</v>
      </c>
      <c r="F10" s="48" t="s">
        <v>259</v>
      </c>
    </row>
    <row r="11" spans="2:8" ht="24" customHeight="1" x14ac:dyDescent="0.3">
      <c r="B11" s="49" t="s">
        <v>264</v>
      </c>
      <c r="C11" s="50">
        <v>2.5099999999999998</v>
      </c>
      <c r="D11" s="50">
        <v>110.39</v>
      </c>
      <c r="E11" s="51">
        <v>44</v>
      </c>
      <c r="F11" s="52" t="s">
        <v>259</v>
      </c>
    </row>
    <row r="13" spans="2:8" ht="9.75" customHeight="1" x14ac:dyDescent="0.3"/>
    <row r="14" spans="2:8" ht="25.5" customHeight="1" x14ac:dyDescent="0.3">
      <c r="B14" s="113" t="s">
        <v>265</v>
      </c>
      <c r="C14" s="113"/>
      <c r="D14" s="113"/>
      <c r="E14" s="113"/>
      <c r="F14" s="113"/>
    </row>
    <row r="15" spans="2:8" ht="27.75" customHeight="1" x14ac:dyDescent="0.3">
      <c r="B15" s="53" t="s">
        <v>266</v>
      </c>
      <c r="C15" s="53" t="s">
        <v>267</v>
      </c>
      <c r="D15" s="53" t="s">
        <v>268</v>
      </c>
      <c r="E15" s="53" t="s">
        <v>269</v>
      </c>
      <c r="F15" s="53" t="s">
        <v>270</v>
      </c>
    </row>
    <row r="16" spans="2:8" ht="24" customHeight="1" x14ac:dyDescent="0.3">
      <c r="B16" s="25" t="s">
        <v>271</v>
      </c>
      <c r="C16" s="54" t="s">
        <v>272</v>
      </c>
      <c r="D16" s="54" t="s">
        <v>273</v>
      </c>
      <c r="E16" s="55" t="s">
        <v>274</v>
      </c>
      <c r="F16" s="55" t="s">
        <v>275</v>
      </c>
    </row>
    <row r="17" spans="2:6" ht="24" customHeight="1" x14ac:dyDescent="0.3">
      <c r="B17" s="56" t="s">
        <v>276</v>
      </c>
      <c r="C17" s="57" t="s">
        <v>277</v>
      </c>
      <c r="D17" s="57" t="s">
        <v>278</v>
      </c>
      <c r="E17" s="58" t="s">
        <v>279</v>
      </c>
      <c r="F17" s="58" t="s">
        <v>275</v>
      </c>
    </row>
    <row r="18" spans="2:6" ht="24" customHeight="1" x14ac:dyDescent="0.3">
      <c r="B18" s="25" t="s">
        <v>280</v>
      </c>
      <c r="C18" s="54" t="s">
        <v>281</v>
      </c>
      <c r="D18" s="54" t="s">
        <v>282</v>
      </c>
      <c r="E18" s="55" t="s">
        <v>283</v>
      </c>
      <c r="F18" s="55" t="s">
        <v>275</v>
      </c>
    </row>
    <row r="19" spans="2:6" ht="24" customHeight="1" x14ac:dyDescent="0.3">
      <c r="B19" s="56" t="s">
        <v>284</v>
      </c>
      <c r="C19" s="57" t="s">
        <v>285</v>
      </c>
      <c r="D19" s="57" t="s">
        <v>286</v>
      </c>
      <c r="E19" s="58" t="s">
        <v>287</v>
      </c>
      <c r="F19" s="58" t="s">
        <v>275</v>
      </c>
    </row>
    <row r="20" spans="2:6" ht="24" customHeight="1" x14ac:dyDescent="0.3">
      <c r="B20" s="25" t="s">
        <v>288</v>
      </c>
      <c r="C20" s="54" t="s">
        <v>285</v>
      </c>
      <c r="D20" s="54" t="s">
        <v>286</v>
      </c>
      <c r="E20" s="55" t="s">
        <v>287</v>
      </c>
      <c r="F20" s="55" t="s">
        <v>275</v>
      </c>
    </row>
    <row r="21" spans="2:6" ht="24" customHeight="1" x14ac:dyDescent="0.3">
      <c r="B21" s="56" t="s">
        <v>289</v>
      </c>
      <c r="C21" s="57" t="s">
        <v>290</v>
      </c>
      <c r="D21" s="57" t="s">
        <v>291</v>
      </c>
      <c r="E21" s="58" t="s">
        <v>292</v>
      </c>
      <c r="F21" s="58" t="s">
        <v>275</v>
      </c>
    </row>
    <row r="22" spans="2:6" ht="24" customHeight="1" x14ac:dyDescent="0.3">
      <c r="B22" s="25" t="s">
        <v>293</v>
      </c>
      <c r="C22" s="54" t="s">
        <v>294</v>
      </c>
      <c r="D22" s="54" t="s">
        <v>295</v>
      </c>
      <c r="E22" s="55" t="s">
        <v>296</v>
      </c>
      <c r="F22" s="55" t="s">
        <v>275</v>
      </c>
    </row>
    <row r="23" spans="2:6" ht="24" customHeight="1" x14ac:dyDescent="0.3">
      <c r="B23" s="56" t="s">
        <v>297</v>
      </c>
      <c r="C23" s="57" t="s">
        <v>294</v>
      </c>
      <c r="D23" s="57" t="s">
        <v>298</v>
      </c>
      <c r="E23" s="58" t="s">
        <v>296</v>
      </c>
      <c r="F23" s="58" t="s">
        <v>275</v>
      </c>
    </row>
    <row r="24" spans="2:6" ht="24" customHeight="1" x14ac:dyDescent="0.3">
      <c r="B24" s="25" t="s">
        <v>299</v>
      </c>
      <c r="C24" s="54" t="s">
        <v>294</v>
      </c>
      <c r="D24" s="54" t="s">
        <v>300</v>
      </c>
      <c r="E24" s="55" t="s">
        <v>301</v>
      </c>
      <c r="F24" s="55" t="s">
        <v>302</v>
      </c>
    </row>
    <row r="25" spans="2:6" ht="24" customHeight="1" x14ac:dyDescent="0.3">
      <c r="B25" s="56" t="s">
        <v>303</v>
      </c>
      <c r="C25" s="57" t="s">
        <v>294</v>
      </c>
      <c r="D25" s="57" t="s">
        <v>304</v>
      </c>
      <c r="E25" s="58" t="s">
        <v>305</v>
      </c>
      <c r="F25" s="58" t="s">
        <v>306</v>
      </c>
    </row>
    <row r="27" spans="2:6" ht="9.75" customHeight="1" x14ac:dyDescent="0.3"/>
    <row r="28" spans="2:6" ht="25.5" customHeight="1" x14ac:dyDescent="0.3">
      <c r="B28" s="120" t="s">
        <v>307</v>
      </c>
      <c r="C28" s="120"/>
      <c r="D28" s="120"/>
      <c r="E28" s="120"/>
      <c r="F28" s="120"/>
    </row>
    <row r="29" spans="2:6" ht="27.75" customHeight="1" x14ac:dyDescent="0.3">
      <c r="B29" s="59" t="s">
        <v>308</v>
      </c>
      <c r="C29" s="59" t="s">
        <v>309</v>
      </c>
      <c r="D29" s="59" t="s">
        <v>310</v>
      </c>
      <c r="E29" s="59" t="s">
        <v>311</v>
      </c>
      <c r="F29" s="59" t="s">
        <v>312</v>
      </c>
    </row>
    <row r="30" spans="2:6" ht="24" customHeight="1" x14ac:dyDescent="0.3">
      <c r="B30" s="60" t="s">
        <v>313</v>
      </c>
      <c r="C30" s="61">
        <v>1</v>
      </c>
      <c r="D30" s="61">
        <v>5</v>
      </c>
      <c r="E30" s="61">
        <v>35</v>
      </c>
      <c r="F30" s="62">
        <f t="shared" ref="F30:F46" si="0">C30*D30*E30</f>
        <v>175</v>
      </c>
    </row>
    <row r="31" spans="2:6" ht="24" customHeight="1" x14ac:dyDescent="0.3">
      <c r="B31" s="63" t="s">
        <v>314</v>
      </c>
      <c r="C31" s="61">
        <v>4</v>
      </c>
      <c r="D31" s="61">
        <v>10</v>
      </c>
      <c r="E31" s="61">
        <v>12</v>
      </c>
      <c r="F31" s="64">
        <f t="shared" si="0"/>
        <v>480</v>
      </c>
    </row>
    <row r="32" spans="2:6" ht="24" customHeight="1" x14ac:dyDescent="0.3">
      <c r="B32" s="60" t="s">
        <v>315</v>
      </c>
      <c r="C32" s="61">
        <v>6</v>
      </c>
      <c r="D32" s="61">
        <v>12</v>
      </c>
      <c r="E32" s="61">
        <v>12</v>
      </c>
      <c r="F32" s="62">
        <f t="shared" si="0"/>
        <v>864</v>
      </c>
    </row>
    <row r="33" spans="2:6" ht="24" customHeight="1" x14ac:dyDescent="0.3">
      <c r="B33" s="63" t="s">
        <v>316</v>
      </c>
      <c r="C33" s="61">
        <v>5</v>
      </c>
      <c r="D33" s="61">
        <v>8</v>
      </c>
      <c r="E33" s="61">
        <v>15</v>
      </c>
      <c r="F33" s="64">
        <f t="shared" si="0"/>
        <v>600</v>
      </c>
    </row>
    <row r="34" spans="2:6" ht="24" customHeight="1" x14ac:dyDescent="0.3">
      <c r="B34" s="60" t="s">
        <v>317</v>
      </c>
      <c r="C34" s="61">
        <v>8</v>
      </c>
      <c r="D34" s="61">
        <v>30</v>
      </c>
      <c r="E34" s="61">
        <v>15</v>
      </c>
      <c r="F34" s="62">
        <f t="shared" si="0"/>
        <v>3600</v>
      </c>
    </row>
    <row r="35" spans="2:6" ht="24" customHeight="1" x14ac:dyDescent="0.3">
      <c r="B35" s="63" t="s">
        <v>318</v>
      </c>
      <c r="C35" s="61">
        <v>5</v>
      </c>
      <c r="D35" s="61">
        <v>10</v>
      </c>
      <c r="E35" s="61">
        <v>20</v>
      </c>
      <c r="F35" s="64">
        <f t="shared" si="0"/>
        <v>1000</v>
      </c>
    </row>
    <row r="36" spans="2:6" ht="24" customHeight="1" x14ac:dyDescent="0.3">
      <c r="B36" s="60" t="s">
        <v>319</v>
      </c>
      <c r="C36" s="61">
        <v>4</v>
      </c>
      <c r="D36" s="61">
        <v>5</v>
      </c>
      <c r="E36" s="61">
        <v>18</v>
      </c>
      <c r="F36" s="62">
        <f t="shared" si="0"/>
        <v>360</v>
      </c>
    </row>
    <row r="37" spans="2:6" ht="24" customHeight="1" x14ac:dyDescent="0.3">
      <c r="B37" s="63" t="s">
        <v>320</v>
      </c>
      <c r="C37" s="61">
        <v>2</v>
      </c>
      <c r="D37" s="61">
        <v>10</v>
      </c>
      <c r="E37" s="61">
        <v>35</v>
      </c>
      <c r="F37" s="64">
        <f t="shared" si="0"/>
        <v>700</v>
      </c>
    </row>
    <row r="38" spans="2:6" ht="24" customHeight="1" x14ac:dyDescent="0.3">
      <c r="B38" s="60" t="s">
        <v>321</v>
      </c>
      <c r="C38" s="61">
        <v>2</v>
      </c>
      <c r="D38" s="61">
        <v>8</v>
      </c>
      <c r="E38" s="61">
        <v>35</v>
      </c>
      <c r="F38" s="62">
        <f t="shared" si="0"/>
        <v>560</v>
      </c>
    </row>
    <row r="39" spans="2:6" ht="24" customHeight="1" x14ac:dyDescent="0.3">
      <c r="B39" s="63" t="s">
        <v>322</v>
      </c>
      <c r="C39" s="61">
        <v>2</v>
      </c>
      <c r="D39" s="61">
        <v>12</v>
      </c>
      <c r="E39" s="61">
        <v>35</v>
      </c>
      <c r="F39" s="64">
        <f t="shared" si="0"/>
        <v>840</v>
      </c>
    </row>
    <row r="40" spans="2:6" ht="24" customHeight="1" x14ac:dyDescent="0.3">
      <c r="B40" s="60" t="s">
        <v>323</v>
      </c>
      <c r="C40" s="61">
        <v>2</v>
      </c>
      <c r="D40" s="61">
        <v>8</v>
      </c>
      <c r="E40" s="61">
        <v>35</v>
      </c>
      <c r="F40" s="62">
        <f t="shared" si="0"/>
        <v>560</v>
      </c>
    </row>
    <row r="41" spans="2:6" ht="24" customHeight="1" x14ac:dyDescent="0.3">
      <c r="B41" s="63" t="s">
        <v>324</v>
      </c>
      <c r="C41" s="61">
        <v>4</v>
      </c>
      <c r="D41" s="61">
        <v>20</v>
      </c>
      <c r="E41" s="61">
        <v>18</v>
      </c>
      <c r="F41" s="64">
        <f t="shared" si="0"/>
        <v>1440</v>
      </c>
    </row>
    <row r="42" spans="2:6" ht="24" customHeight="1" x14ac:dyDescent="0.3">
      <c r="B42" s="60" t="s">
        <v>325</v>
      </c>
      <c r="C42" s="61">
        <v>3</v>
      </c>
      <c r="D42" s="61">
        <v>15</v>
      </c>
      <c r="E42" s="61">
        <v>20</v>
      </c>
      <c r="F42" s="62">
        <f t="shared" si="0"/>
        <v>900</v>
      </c>
    </row>
    <row r="43" spans="2:6" ht="24" customHeight="1" x14ac:dyDescent="0.3">
      <c r="B43" s="63" t="s">
        <v>326</v>
      </c>
      <c r="C43" s="61">
        <v>3</v>
      </c>
      <c r="D43" s="61">
        <v>12</v>
      </c>
      <c r="E43" s="61">
        <v>18</v>
      </c>
      <c r="F43" s="64">
        <f t="shared" si="0"/>
        <v>648</v>
      </c>
    </row>
    <row r="44" spans="2:6" ht="24" customHeight="1" x14ac:dyDescent="0.3">
      <c r="B44" s="60" t="s">
        <v>327</v>
      </c>
      <c r="C44" s="61">
        <v>2</v>
      </c>
      <c r="D44" s="61">
        <v>8</v>
      </c>
      <c r="E44" s="61">
        <v>25</v>
      </c>
      <c r="F44" s="62">
        <f t="shared" si="0"/>
        <v>400</v>
      </c>
    </row>
    <row r="45" spans="2:6" ht="24" customHeight="1" x14ac:dyDescent="0.3">
      <c r="B45" s="63" t="s">
        <v>328</v>
      </c>
      <c r="C45" s="61">
        <v>4</v>
      </c>
      <c r="D45" s="61">
        <v>15</v>
      </c>
      <c r="E45" s="61">
        <v>15</v>
      </c>
      <c r="F45" s="64">
        <f t="shared" si="0"/>
        <v>900</v>
      </c>
    </row>
    <row r="46" spans="2:6" ht="24" customHeight="1" x14ac:dyDescent="0.3">
      <c r="B46" s="60" t="s">
        <v>329</v>
      </c>
      <c r="C46" s="61">
        <v>1</v>
      </c>
      <c r="D46" s="61">
        <v>180</v>
      </c>
      <c r="E46" s="61">
        <v>50</v>
      </c>
      <c r="F46" s="62">
        <f t="shared" si="0"/>
        <v>9000</v>
      </c>
    </row>
    <row r="47" spans="2:6" ht="31.5" customHeight="1" x14ac:dyDescent="0.3">
      <c r="B47" s="125" t="s">
        <v>330</v>
      </c>
      <c r="C47" s="125"/>
      <c r="D47" s="125"/>
      <c r="E47" s="125"/>
      <c r="F47" s="65">
        <f>SUM(F30:F46)</f>
        <v>23027</v>
      </c>
    </row>
  </sheetData>
  <mergeCells count="6">
    <mergeCell ref="B47:E47"/>
    <mergeCell ref="B1:H1"/>
    <mergeCell ref="B2:H2"/>
    <mergeCell ref="B4:F4"/>
    <mergeCell ref="B14:F14"/>
    <mergeCell ref="B28:F28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23"/>
  <sheetViews>
    <sheetView showGridLines="0" topLeftCell="A5" zoomScaleNormal="100" workbookViewId="0">
      <selection activeCell="E16" sqref="E16"/>
    </sheetView>
  </sheetViews>
  <sheetFormatPr defaultColWidth="8.6640625" defaultRowHeight="14.4" x14ac:dyDescent="0.3"/>
  <cols>
    <col min="1" max="1" width="2" customWidth="1"/>
    <col min="2" max="3" width="30" customWidth="1"/>
    <col min="4" max="4" width="16" customWidth="1"/>
    <col min="5" max="5" width="14" customWidth="1"/>
    <col min="6" max="6" width="16" customWidth="1"/>
    <col min="7" max="7" width="2" customWidth="1"/>
  </cols>
  <sheetData>
    <row r="1" spans="2:6" ht="39.75" customHeight="1" x14ac:dyDescent="0.3">
      <c r="B1" s="126" t="s">
        <v>331</v>
      </c>
      <c r="C1" s="126"/>
      <c r="D1" s="126"/>
      <c r="E1" s="126"/>
      <c r="F1" s="126"/>
    </row>
    <row r="2" spans="2:6" ht="36" customHeight="1" x14ac:dyDescent="0.3">
      <c r="B2" s="127" t="s">
        <v>332</v>
      </c>
      <c r="C2" s="127"/>
      <c r="D2" s="127"/>
      <c r="E2" s="127"/>
      <c r="F2" s="127"/>
    </row>
    <row r="3" spans="2:6" ht="9.75" customHeight="1" x14ac:dyDescent="0.3"/>
    <row r="4" spans="2:6" ht="27.75" customHeight="1" x14ac:dyDescent="0.3">
      <c r="B4" s="111" t="s">
        <v>333</v>
      </c>
      <c r="C4" s="111"/>
      <c r="D4" s="111"/>
      <c r="E4" s="111"/>
      <c r="F4" s="111"/>
    </row>
    <row r="5" spans="2:6" ht="25.5" customHeight="1" x14ac:dyDescent="0.3">
      <c r="B5" s="128" t="s">
        <v>334</v>
      </c>
      <c r="C5" s="128"/>
      <c r="D5" s="128"/>
      <c r="E5" s="128"/>
      <c r="F5" s="128"/>
    </row>
    <row r="6" spans="2:6" ht="25.5" customHeight="1" x14ac:dyDescent="0.3">
      <c r="B6" s="129" t="s">
        <v>335</v>
      </c>
      <c r="C6" s="129"/>
      <c r="D6" s="129"/>
      <c r="E6" s="129"/>
      <c r="F6" s="129"/>
    </row>
    <row r="7" spans="2:6" ht="25.5" customHeight="1" x14ac:dyDescent="0.3">
      <c r="B7" s="128" t="s">
        <v>336</v>
      </c>
      <c r="C7" s="128"/>
      <c r="D7" s="128"/>
      <c r="E7" s="128"/>
      <c r="F7" s="128"/>
    </row>
    <row r="8" spans="2:6" ht="25.5" customHeight="1" x14ac:dyDescent="0.3">
      <c r="B8" s="129" t="s">
        <v>337</v>
      </c>
      <c r="C8" s="129"/>
      <c r="D8" s="129"/>
      <c r="E8" s="129"/>
      <c r="F8" s="129"/>
    </row>
    <row r="9" spans="2:6" ht="25.5" customHeight="1" x14ac:dyDescent="0.3">
      <c r="B9" s="128" t="s">
        <v>338</v>
      </c>
      <c r="C9" s="128"/>
      <c r="D9" s="128"/>
      <c r="E9" s="128"/>
      <c r="F9" s="128"/>
    </row>
    <row r="10" spans="2:6" ht="25.5" customHeight="1" x14ac:dyDescent="0.3">
      <c r="B10" s="129" t="s">
        <v>339</v>
      </c>
      <c r="C10" s="129"/>
      <c r="D10" s="129"/>
      <c r="E10" s="129"/>
      <c r="F10" s="129"/>
    </row>
    <row r="11" spans="2:6" ht="25.5" customHeight="1" x14ac:dyDescent="0.3">
      <c r="B11" s="128" t="s">
        <v>340</v>
      </c>
      <c r="C11" s="128"/>
      <c r="D11" s="128"/>
      <c r="E11" s="128"/>
      <c r="F11" s="128"/>
    </row>
    <row r="13" spans="2:6" ht="9.75" customHeight="1" x14ac:dyDescent="0.3"/>
    <row r="14" spans="2:6" ht="25.5" customHeight="1" x14ac:dyDescent="0.3">
      <c r="B14" s="130" t="s">
        <v>341</v>
      </c>
      <c r="C14" s="130"/>
      <c r="D14" s="130"/>
      <c r="E14" s="130"/>
      <c r="F14" s="130"/>
    </row>
    <row r="15" spans="2:6" ht="27.75" customHeight="1" x14ac:dyDescent="0.3">
      <c r="B15" s="66" t="s">
        <v>342</v>
      </c>
      <c r="C15" s="66" t="s">
        <v>343</v>
      </c>
      <c r="D15" s="66" t="s">
        <v>344</v>
      </c>
      <c r="E15" s="66" t="s">
        <v>345</v>
      </c>
      <c r="F15" s="66" t="s">
        <v>346</v>
      </c>
    </row>
    <row r="16" spans="2:6" ht="30" customHeight="1" x14ac:dyDescent="0.3">
      <c r="B16" s="67" t="s">
        <v>347</v>
      </c>
      <c r="C16" s="68" t="s">
        <v>348</v>
      </c>
      <c r="D16" s="69" t="s">
        <v>349</v>
      </c>
      <c r="E16" s="70">
        <v>75</v>
      </c>
      <c r="F16" s="71">
        <v>35</v>
      </c>
    </row>
    <row r="17" spans="2:6" ht="30" customHeight="1" x14ac:dyDescent="0.3">
      <c r="B17" s="72" t="s">
        <v>350</v>
      </c>
      <c r="C17" s="73" t="s">
        <v>351</v>
      </c>
      <c r="D17" s="74" t="s">
        <v>352</v>
      </c>
      <c r="E17" s="75">
        <v>75</v>
      </c>
      <c r="F17" s="76">
        <v>45</v>
      </c>
    </row>
    <row r="18" spans="2:6" ht="30" customHeight="1" x14ac:dyDescent="0.3">
      <c r="B18" s="67" t="s">
        <v>353</v>
      </c>
      <c r="C18" s="68" t="s">
        <v>354</v>
      </c>
      <c r="D18" s="69" t="s">
        <v>355</v>
      </c>
      <c r="E18" s="70">
        <v>75</v>
      </c>
      <c r="F18" s="71">
        <v>50</v>
      </c>
    </row>
    <row r="19" spans="2:6" ht="30" customHeight="1" x14ac:dyDescent="0.3">
      <c r="B19" s="72" t="s">
        <v>356</v>
      </c>
      <c r="C19" s="73" t="s">
        <v>357</v>
      </c>
      <c r="D19" s="74" t="s">
        <v>358</v>
      </c>
      <c r="E19" s="75">
        <v>75</v>
      </c>
      <c r="F19" s="76">
        <v>50</v>
      </c>
    </row>
    <row r="20" spans="2:6" ht="30" customHeight="1" x14ac:dyDescent="0.3">
      <c r="B20" s="67" t="s">
        <v>359</v>
      </c>
      <c r="C20" s="68" t="s">
        <v>360</v>
      </c>
      <c r="D20" s="69" t="s">
        <v>361</v>
      </c>
      <c r="E20" s="70">
        <v>75</v>
      </c>
      <c r="F20" s="71">
        <v>55</v>
      </c>
    </row>
    <row r="21" spans="2:6" ht="30" customHeight="1" x14ac:dyDescent="0.3">
      <c r="B21" s="72" t="s">
        <v>362</v>
      </c>
      <c r="C21" s="73" t="s">
        <v>363</v>
      </c>
      <c r="D21" s="74" t="s">
        <v>364</v>
      </c>
      <c r="E21" s="75">
        <v>75</v>
      </c>
      <c r="F21" s="76">
        <v>55</v>
      </c>
    </row>
    <row r="22" spans="2:6" ht="30" customHeight="1" x14ac:dyDescent="0.3">
      <c r="B22" s="67" t="s">
        <v>365</v>
      </c>
      <c r="C22" s="68" t="s">
        <v>366</v>
      </c>
      <c r="D22" s="69" t="s">
        <v>367</v>
      </c>
      <c r="E22" s="70">
        <v>75</v>
      </c>
      <c r="F22" s="77" t="s">
        <v>368</v>
      </c>
    </row>
    <row r="23" spans="2:6" ht="30" customHeight="1" x14ac:dyDescent="0.3">
      <c r="B23" s="131" t="s">
        <v>369</v>
      </c>
      <c r="C23" s="131"/>
      <c r="D23" s="131"/>
      <c r="E23" s="78">
        <v>525</v>
      </c>
      <c r="F23" s="79" t="s">
        <v>370</v>
      </c>
    </row>
  </sheetData>
  <mergeCells count="12">
    <mergeCell ref="B14:F14"/>
    <mergeCell ref="B23:D23"/>
    <mergeCell ref="B7:F7"/>
    <mergeCell ref="B8:F8"/>
    <mergeCell ref="B9:F9"/>
    <mergeCell ref="B10:F10"/>
    <mergeCell ref="B11:F11"/>
    <mergeCell ref="B1:F1"/>
    <mergeCell ref="B2:F2"/>
    <mergeCell ref="B4:F4"/>
    <mergeCell ref="B5:F5"/>
    <mergeCell ref="B6:F6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80"/>
  <sheetViews>
    <sheetView showGridLines="0" topLeftCell="A18" zoomScaleNormal="100" workbookViewId="0"/>
  </sheetViews>
  <sheetFormatPr defaultColWidth="8.6640625" defaultRowHeight="14.4" x14ac:dyDescent="0.3"/>
  <cols>
    <col min="1" max="1" width="2" customWidth="1"/>
    <col min="2" max="2" width="30" customWidth="1"/>
    <col min="3" max="5" width="20" customWidth="1"/>
    <col min="6" max="6" width="2" customWidth="1"/>
  </cols>
  <sheetData>
    <row r="1" spans="2:6" ht="48" customHeight="1" x14ac:dyDescent="0.3">
      <c r="B1" s="132" t="s">
        <v>371</v>
      </c>
      <c r="C1" s="132"/>
      <c r="D1" s="132"/>
      <c r="E1" s="132"/>
    </row>
    <row r="2" spans="2:6" ht="36" customHeight="1" x14ac:dyDescent="0.3">
      <c r="B2" s="133" t="s">
        <v>372</v>
      </c>
      <c r="C2" s="133"/>
      <c r="D2" s="133"/>
      <c r="E2" s="133"/>
    </row>
    <row r="3" spans="2:6" ht="9.75" customHeight="1" x14ac:dyDescent="0.3"/>
    <row r="4" spans="2:6" ht="25.5" customHeight="1" x14ac:dyDescent="0.3">
      <c r="B4" s="113" t="s">
        <v>373</v>
      </c>
      <c r="C4" s="113"/>
      <c r="D4" s="113"/>
      <c r="E4" s="113"/>
      <c r="F4" s="113"/>
    </row>
    <row r="5" spans="2:6" ht="24" customHeight="1" x14ac:dyDescent="0.3">
      <c r="B5" s="80" t="s">
        <v>37</v>
      </c>
      <c r="C5" s="134" t="str">
        <f>'📐 Project Setup'!C6</f>
        <v>Harare Residential Build — 4-Bedroom</v>
      </c>
      <c r="D5" s="134"/>
      <c r="E5" s="134"/>
    </row>
    <row r="6" spans="2:6" ht="24" customHeight="1" x14ac:dyDescent="0.3">
      <c r="B6" s="80" t="s">
        <v>374</v>
      </c>
      <c r="C6" s="134" t="str">
        <f>'📐 Project Setup'!C5</f>
        <v>Sarah M.</v>
      </c>
      <c r="D6" s="134"/>
      <c r="E6" s="134"/>
    </row>
    <row r="7" spans="2:6" ht="24" customHeight="1" x14ac:dyDescent="0.3">
      <c r="B7" s="80" t="s">
        <v>375</v>
      </c>
      <c r="C7" s="134" t="str">
        <f>'📐 Project Setup'!C7</f>
        <v>Borrowdale, Harare</v>
      </c>
      <c r="D7" s="134"/>
      <c r="E7" s="134"/>
    </row>
    <row r="8" spans="2:6" ht="24" customHeight="1" x14ac:dyDescent="0.3">
      <c r="B8" s="80" t="s">
        <v>52</v>
      </c>
      <c r="C8" s="134" t="str">
        <f>'📐 Project Setup'!C13</f>
        <v>4-Bedroom Executive</v>
      </c>
      <c r="D8" s="134"/>
      <c r="E8" s="134"/>
    </row>
    <row r="9" spans="2:6" ht="24" customHeight="1" x14ac:dyDescent="0.3">
      <c r="B9" s="80" t="s">
        <v>376</v>
      </c>
      <c r="C9" s="135">
        <f>'📐 Project Setup'!C14</f>
        <v>180</v>
      </c>
      <c r="D9" s="135"/>
      <c r="E9" s="135"/>
    </row>
    <row r="10" spans="2:6" ht="24" customHeight="1" x14ac:dyDescent="0.3">
      <c r="B10" s="80" t="s">
        <v>377</v>
      </c>
      <c r="C10" s="134" t="str">
        <f>'📐 Project Setup'!C9</f>
        <v>20 Jun 2026</v>
      </c>
      <c r="D10" s="134"/>
      <c r="E10" s="134"/>
    </row>
    <row r="11" spans="2:6" ht="24" customHeight="1" x14ac:dyDescent="0.3">
      <c r="B11" s="80" t="s">
        <v>48</v>
      </c>
      <c r="C11" s="134" t="str">
        <f>'📐 Project Setup'!C10</f>
        <v>31 Dec 2026</v>
      </c>
      <c r="D11" s="134"/>
      <c r="E11" s="134"/>
    </row>
    <row r="12" spans="2:6" ht="24" customHeight="1" x14ac:dyDescent="0.3">
      <c r="B12" s="80" t="s">
        <v>378</v>
      </c>
      <c r="C12" s="134">
        <f>'📐 Project Setup'!C29</f>
        <v>0</v>
      </c>
      <c r="D12" s="134"/>
      <c r="E12" s="134"/>
    </row>
    <row r="13" spans="2:6" ht="24" customHeight="1" x14ac:dyDescent="0.3">
      <c r="B13" s="80" t="s">
        <v>379</v>
      </c>
      <c r="C13" s="134">
        <f>'📐 Project Setup'!C30</f>
        <v>0</v>
      </c>
      <c r="D13" s="134"/>
      <c r="E13" s="134"/>
    </row>
    <row r="14" spans="2:6" ht="24" customHeight="1" x14ac:dyDescent="0.3">
      <c r="B14" s="80" t="s">
        <v>380</v>
      </c>
      <c r="C14" s="136">
        <f ca="1">TODAY()</f>
        <v>46141</v>
      </c>
      <c r="D14" s="136"/>
      <c r="E14" s="136"/>
    </row>
    <row r="16" spans="2:6" ht="9.75" customHeight="1" x14ac:dyDescent="0.3"/>
    <row r="17" spans="2:6" ht="25.5" customHeight="1" x14ac:dyDescent="0.3">
      <c r="B17" s="113" t="s">
        <v>381</v>
      </c>
      <c r="C17" s="113"/>
      <c r="D17" s="113"/>
      <c r="E17" s="113"/>
      <c r="F17" s="113"/>
    </row>
    <row r="18" spans="2:6" ht="27.75" customHeight="1" x14ac:dyDescent="0.3">
      <c r="B18" s="53" t="s">
        <v>382</v>
      </c>
      <c r="C18" s="53" t="s">
        <v>383</v>
      </c>
      <c r="D18" s="53" t="s">
        <v>384</v>
      </c>
    </row>
    <row r="19" spans="2:6" ht="24" customHeight="1" x14ac:dyDescent="0.3">
      <c r="B19" s="81" t="s">
        <v>385</v>
      </c>
      <c r="C19" s="82">
        <f>'🧱 Materials Estimator'!G12</f>
        <v>1050</v>
      </c>
      <c r="D19" s="83">
        <f>IF('🧱 Materials Estimator'!G145=0,0,C19/'🧱 Materials Estimator'!G145)</f>
        <v>1.1391684070628441E-2</v>
      </c>
    </row>
    <row r="20" spans="2:6" ht="24" customHeight="1" x14ac:dyDescent="0.3">
      <c r="B20" s="84" t="s">
        <v>386</v>
      </c>
      <c r="C20" s="85">
        <f>'🧱 Materials Estimator'!G20</f>
        <v>0</v>
      </c>
      <c r="D20" s="86">
        <f>IF('🧱 Materials Estimator'!G145=0,0,C20/'🧱 Materials Estimator'!G145)</f>
        <v>0</v>
      </c>
    </row>
    <row r="21" spans="2:6" ht="24" customHeight="1" x14ac:dyDescent="0.3">
      <c r="B21" s="81" t="s">
        <v>387</v>
      </c>
      <c r="C21" s="82">
        <f>'🧱 Materials Estimator'!G33</f>
        <v>0</v>
      </c>
      <c r="D21" s="83">
        <f>IF('🧱 Materials Estimator'!G145=0,0,C21/'🧱 Materials Estimator'!G145)</f>
        <v>0</v>
      </c>
    </row>
    <row r="22" spans="2:6" ht="24" customHeight="1" x14ac:dyDescent="0.3">
      <c r="B22" s="84" t="s">
        <v>388</v>
      </c>
      <c r="C22" s="85">
        <f>'🧱 Materials Estimator'!G42</f>
        <v>2016</v>
      </c>
      <c r="D22" s="86">
        <f>IF('🧱 Materials Estimator'!G145=0,0,C22/'🧱 Materials Estimator'!G145)</f>
        <v>2.1872033415606607E-2</v>
      </c>
    </row>
    <row r="23" spans="2:6" ht="24" customHeight="1" x14ac:dyDescent="0.3">
      <c r="B23" s="81" t="s">
        <v>389</v>
      </c>
      <c r="C23" s="82">
        <f>'🧱 Materials Estimator'!G57</f>
        <v>270</v>
      </c>
      <c r="D23" s="83">
        <f>IF('🧱 Materials Estimator'!G145=0,0,C23/'🧱 Materials Estimator'!G145)</f>
        <v>2.9292901895901706E-3</v>
      </c>
    </row>
    <row r="24" spans="2:6" ht="24" customHeight="1" x14ac:dyDescent="0.3">
      <c r="B24" s="84" t="s">
        <v>390</v>
      </c>
      <c r="C24" s="85">
        <f>'🧱 Materials Estimator'!G70</f>
        <v>640</v>
      </c>
      <c r="D24" s="86">
        <f>IF('🧱 Materials Estimator'!G145=0,0,C24/'🧱 Materials Estimator'!G145)</f>
        <v>6.9435026716211448E-3</v>
      </c>
    </row>
    <row r="25" spans="2:6" ht="24" customHeight="1" x14ac:dyDescent="0.3">
      <c r="B25" s="81" t="s">
        <v>391</v>
      </c>
      <c r="C25" s="82">
        <f>'🧱 Materials Estimator'!G87</f>
        <v>2100</v>
      </c>
      <c r="D25" s="83">
        <f>IF('🧱 Materials Estimator'!G145=0,0,C25/'🧱 Materials Estimator'!G145)</f>
        <v>2.2783368141256883E-2</v>
      </c>
    </row>
    <row r="26" spans="2:6" ht="24" customHeight="1" x14ac:dyDescent="0.3">
      <c r="B26" s="84" t="s">
        <v>392</v>
      </c>
      <c r="C26" s="85">
        <f>'🧱 Materials Estimator'!G105</f>
        <v>5400</v>
      </c>
      <c r="D26" s="86">
        <f>IF('🧱 Materials Estimator'!G145=0,0,C26/'🧱 Materials Estimator'!G145)</f>
        <v>5.8585803791803413E-2</v>
      </c>
    </row>
    <row r="27" spans="2:6" ht="24" customHeight="1" x14ac:dyDescent="0.3">
      <c r="B27" s="81" t="s">
        <v>393</v>
      </c>
      <c r="C27" s="82">
        <f>'🧱 Materials Estimator'!G118</f>
        <v>240</v>
      </c>
      <c r="D27" s="83">
        <f>IF('🧱 Materials Estimator'!G145=0,0,C27/'🧱 Materials Estimator'!G145)</f>
        <v>2.6038135018579293E-3</v>
      </c>
    </row>
    <row r="28" spans="2:6" ht="24" customHeight="1" x14ac:dyDescent="0.3">
      <c r="B28" s="84" t="s">
        <v>394</v>
      </c>
      <c r="C28" s="85">
        <f>'🧱 Materials Estimator'!G132</f>
        <v>650</v>
      </c>
      <c r="D28" s="86">
        <f>IF('🧱 Materials Estimator'!G145=0,0,C28/'🧱 Materials Estimator'!G145)</f>
        <v>7.0519949008652251E-3</v>
      </c>
    </row>
    <row r="29" spans="2:6" ht="24" customHeight="1" x14ac:dyDescent="0.3">
      <c r="B29" s="81" t="s">
        <v>395</v>
      </c>
      <c r="C29" s="82">
        <f>'🧱 Materials Estimator'!G145</f>
        <v>92172.5</v>
      </c>
      <c r="D29" s="83">
        <f>IF('🧱 Materials Estimator'!G145=0,0,C29/'🧱 Materials Estimator'!G145)</f>
        <v>1</v>
      </c>
    </row>
    <row r="30" spans="2:6" ht="24" customHeight="1" x14ac:dyDescent="0.3">
      <c r="B30" s="84" t="s">
        <v>396</v>
      </c>
      <c r="C30" s="85">
        <f>'🧱 Materials Estimator'!G154</f>
        <v>0</v>
      </c>
      <c r="D30" s="86">
        <f>IF('🧱 Materials Estimator'!G145=0,0,C30/'🧱 Materials Estimator'!G145)</f>
        <v>0</v>
      </c>
    </row>
    <row r="31" spans="2:6" ht="30" customHeight="1" x14ac:dyDescent="0.3">
      <c r="B31" s="87" t="s">
        <v>397</v>
      </c>
      <c r="C31" s="88" t="s">
        <v>398</v>
      </c>
      <c r="D31" s="89" t="s">
        <v>399</v>
      </c>
    </row>
    <row r="32" spans="2:6" ht="9.75" customHeight="1" x14ac:dyDescent="0.3"/>
    <row r="33" spans="2:6" ht="25.5" customHeight="1" x14ac:dyDescent="0.3">
      <c r="B33" s="111" t="s">
        <v>400</v>
      </c>
      <c r="C33" s="111"/>
      <c r="D33" s="111"/>
      <c r="E33" s="111"/>
      <c r="F33" s="111"/>
    </row>
    <row r="34" spans="2:6" ht="25.5" customHeight="1" x14ac:dyDescent="0.3">
      <c r="B34" s="45" t="s">
        <v>401</v>
      </c>
      <c r="C34" s="90" t="s">
        <v>398</v>
      </c>
    </row>
    <row r="35" spans="2:6" ht="25.5" customHeight="1" x14ac:dyDescent="0.3">
      <c r="B35" s="49" t="s">
        <v>402</v>
      </c>
      <c r="C35" s="91" t="s">
        <v>403</v>
      </c>
    </row>
    <row r="36" spans="2:6" ht="25.5" customHeight="1" x14ac:dyDescent="0.3">
      <c r="B36" s="45" t="s">
        <v>404</v>
      </c>
      <c r="C36" s="90">
        <f>'🧱 Materials Estimator'!G145+'👷 Labour Rates'!F47</f>
        <v>115199.5</v>
      </c>
    </row>
    <row r="37" spans="2:6" ht="25.5" customHeight="1" x14ac:dyDescent="0.3">
      <c r="B37" s="49" t="s">
        <v>405</v>
      </c>
      <c r="C37" s="91">
        <f>('📐 Project Setup'!C26)*('🧱 Materials Estimator'!G145+'👷 Labour Rates'!F47)</f>
        <v>13823.939999999999</v>
      </c>
    </row>
    <row r="38" spans="2:6" ht="25.5" customHeight="1" x14ac:dyDescent="0.3">
      <c r="B38" s="45" t="s">
        <v>406</v>
      </c>
      <c r="C38" s="90">
        <f>525</f>
        <v>525</v>
      </c>
    </row>
    <row r="39" spans="2:6" ht="25.5" customHeight="1" x14ac:dyDescent="0.3">
      <c r="B39" s="49" t="s">
        <v>407</v>
      </c>
      <c r="C39" s="91">
        <f>290</f>
        <v>290</v>
      </c>
    </row>
    <row r="40" spans="2:6" ht="27.75" customHeight="1" x14ac:dyDescent="0.3">
      <c r="B40" s="87" t="s">
        <v>408</v>
      </c>
      <c r="C40" s="65">
        <f>'🧱 Materials Estimator'!G145+'👷 Labour Rates'!F47+('📐 Project Setup'!C26)*('🧱 Materials Estimator'!G145+'👷 Labour Rates'!F47)+525+290</f>
        <v>129838.44</v>
      </c>
    </row>
    <row r="41" spans="2:6" ht="25.5" customHeight="1" x14ac:dyDescent="0.3">
      <c r="B41" s="49" t="s">
        <v>409</v>
      </c>
      <c r="C41" s="91">
        <f>'📐 Project Setup'!C23</f>
        <v>45000</v>
      </c>
    </row>
    <row r="42" spans="2:6" ht="27.75" customHeight="1" x14ac:dyDescent="0.3">
      <c r="B42" s="92" t="s">
        <v>410</v>
      </c>
      <c r="C42" s="93">
        <f>'📐 Project Setup'!C23-('🧱 Materials Estimator'!G145+'👷 Labour Rates'!F47+('📐 Project Setup'!C26)*('🧱 Materials Estimator'!G145+'👷 Labour Rates'!F47)+525+290)</f>
        <v>-84838.44</v>
      </c>
    </row>
    <row r="43" spans="2:6" ht="9.75" customHeight="1" x14ac:dyDescent="0.3"/>
    <row r="44" spans="2:6" ht="30" customHeight="1" x14ac:dyDescent="0.3">
      <c r="B44" s="133" t="s">
        <v>411</v>
      </c>
      <c r="C44" s="133"/>
      <c r="D44" s="133"/>
      <c r="E44" s="133"/>
    </row>
    <row r="45" spans="2:6" ht="9.75" customHeight="1" x14ac:dyDescent="0.3"/>
    <row r="46" spans="2:6" ht="25.5" customHeight="1" x14ac:dyDescent="0.3">
      <c r="B46" s="113" t="s">
        <v>412</v>
      </c>
      <c r="C46" s="113"/>
      <c r="D46" s="113"/>
      <c r="E46" s="113"/>
      <c r="F46" s="113"/>
    </row>
    <row r="47" spans="2:6" ht="27.75" customHeight="1" x14ac:dyDescent="0.3">
      <c r="B47" s="94" t="s">
        <v>413</v>
      </c>
      <c r="C47" s="94" t="s">
        <v>414</v>
      </c>
      <c r="D47" s="94" t="s">
        <v>415</v>
      </c>
      <c r="E47" s="94" t="s">
        <v>416</v>
      </c>
    </row>
    <row r="48" spans="2:6" ht="21.75" customHeight="1" x14ac:dyDescent="0.3">
      <c r="B48" s="95" t="s">
        <v>417</v>
      </c>
      <c r="C48" s="25" t="s">
        <v>418</v>
      </c>
      <c r="D48" s="95" t="s">
        <v>419</v>
      </c>
      <c r="E48" s="96" t="s">
        <v>46</v>
      </c>
    </row>
    <row r="49" spans="2:5" ht="21.75" customHeight="1" x14ac:dyDescent="0.3">
      <c r="B49" s="97" t="s">
        <v>420</v>
      </c>
      <c r="C49" s="56" t="s">
        <v>421</v>
      </c>
      <c r="D49" s="97" t="s">
        <v>422</v>
      </c>
      <c r="E49" s="98" t="s">
        <v>423</v>
      </c>
    </row>
    <row r="50" spans="2:5" ht="21.75" customHeight="1" x14ac:dyDescent="0.3">
      <c r="B50" s="95" t="s">
        <v>424</v>
      </c>
      <c r="C50" s="25" t="s">
        <v>425</v>
      </c>
      <c r="D50" s="95" t="s">
        <v>419</v>
      </c>
      <c r="E50" s="96" t="s">
        <v>426</v>
      </c>
    </row>
    <row r="51" spans="2:5" ht="21.75" customHeight="1" x14ac:dyDescent="0.3">
      <c r="B51" s="97" t="s">
        <v>427</v>
      </c>
      <c r="C51" s="56" t="s">
        <v>428</v>
      </c>
      <c r="D51" s="97" t="s">
        <v>429</v>
      </c>
      <c r="E51" s="98" t="s">
        <v>430</v>
      </c>
    </row>
    <row r="52" spans="2:5" ht="21.75" customHeight="1" x14ac:dyDescent="0.3">
      <c r="B52" s="95" t="s">
        <v>431</v>
      </c>
      <c r="C52" s="25" t="s">
        <v>432</v>
      </c>
      <c r="D52" s="95" t="s">
        <v>419</v>
      </c>
      <c r="E52" s="96" t="s">
        <v>433</v>
      </c>
    </row>
    <row r="53" spans="2:5" ht="21.75" customHeight="1" x14ac:dyDescent="0.3">
      <c r="B53" s="97" t="s">
        <v>434</v>
      </c>
      <c r="C53" s="56" t="s">
        <v>435</v>
      </c>
      <c r="D53" s="97" t="s">
        <v>419</v>
      </c>
      <c r="E53" s="98" t="s">
        <v>436</v>
      </c>
    </row>
    <row r="54" spans="2:5" ht="21.75" customHeight="1" x14ac:dyDescent="0.3">
      <c r="B54" s="95" t="s">
        <v>437</v>
      </c>
      <c r="C54" s="25" t="s">
        <v>438</v>
      </c>
      <c r="D54" s="95" t="s">
        <v>429</v>
      </c>
      <c r="E54" s="96" t="s">
        <v>439</v>
      </c>
    </row>
    <row r="55" spans="2:5" ht="21.75" customHeight="1" x14ac:dyDescent="0.3">
      <c r="B55" s="97" t="s">
        <v>440</v>
      </c>
      <c r="C55" s="56" t="s">
        <v>441</v>
      </c>
      <c r="D55" s="97" t="s">
        <v>429</v>
      </c>
      <c r="E55" s="98" t="s">
        <v>442</v>
      </c>
    </row>
    <row r="56" spans="2:5" ht="21.75" customHeight="1" x14ac:dyDescent="0.3">
      <c r="B56" s="95" t="s">
        <v>443</v>
      </c>
      <c r="C56" s="25" t="s">
        <v>444</v>
      </c>
      <c r="D56" s="95" t="s">
        <v>445</v>
      </c>
      <c r="E56" s="96" t="s">
        <v>446</v>
      </c>
    </row>
    <row r="57" spans="2:5" ht="21.75" customHeight="1" x14ac:dyDescent="0.3">
      <c r="B57" s="97" t="s">
        <v>447</v>
      </c>
      <c r="C57" s="56" t="s">
        <v>448</v>
      </c>
      <c r="D57" s="97" t="s">
        <v>429</v>
      </c>
      <c r="E57" s="98" t="s">
        <v>449</v>
      </c>
    </row>
    <row r="58" spans="2:5" ht="21.75" customHeight="1" x14ac:dyDescent="0.3">
      <c r="B58" s="95" t="s">
        <v>450</v>
      </c>
      <c r="C58" s="25" t="s">
        <v>451</v>
      </c>
      <c r="D58" s="95" t="s">
        <v>422</v>
      </c>
      <c r="E58" s="96" t="s">
        <v>452</v>
      </c>
    </row>
    <row r="59" spans="2:5" ht="21.75" customHeight="1" x14ac:dyDescent="0.3">
      <c r="B59" s="67" t="s">
        <v>453</v>
      </c>
      <c r="C59" s="99" t="s">
        <v>454</v>
      </c>
      <c r="D59" s="100" t="s">
        <v>294</v>
      </c>
      <c r="E59" s="101" t="s">
        <v>455</v>
      </c>
    </row>
    <row r="60" spans="2:5" ht="21.75" customHeight="1" x14ac:dyDescent="0.3">
      <c r="B60" s="95" t="s">
        <v>456</v>
      </c>
      <c r="C60" s="25" t="s">
        <v>457</v>
      </c>
      <c r="D60" s="95" t="s">
        <v>458</v>
      </c>
      <c r="E60" s="96" t="s">
        <v>459</v>
      </c>
    </row>
    <row r="61" spans="2:5" ht="21.75" customHeight="1" x14ac:dyDescent="0.3">
      <c r="B61" s="97" t="s">
        <v>460</v>
      </c>
      <c r="C61" s="56" t="s">
        <v>461</v>
      </c>
      <c r="D61" s="97" t="s">
        <v>429</v>
      </c>
      <c r="E61" s="98" t="s">
        <v>462</v>
      </c>
    </row>
    <row r="62" spans="2:5" ht="21.75" customHeight="1" x14ac:dyDescent="0.3">
      <c r="B62" s="95" t="s">
        <v>463</v>
      </c>
      <c r="C62" s="25" t="s">
        <v>464</v>
      </c>
      <c r="D62" s="95" t="s">
        <v>422</v>
      </c>
      <c r="E62" s="96" t="s">
        <v>465</v>
      </c>
    </row>
    <row r="63" spans="2:5" ht="21.75" customHeight="1" x14ac:dyDescent="0.3">
      <c r="B63" s="67" t="s">
        <v>453</v>
      </c>
      <c r="C63" s="99" t="s">
        <v>466</v>
      </c>
      <c r="D63" s="100" t="s">
        <v>294</v>
      </c>
      <c r="E63" s="101" t="s">
        <v>455</v>
      </c>
    </row>
    <row r="64" spans="2:5" ht="21.75" customHeight="1" x14ac:dyDescent="0.3">
      <c r="B64" s="95" t="s">
        <v>467</v>
      </c>
      <c r="C64" s="25" t="s">
        <v>468</v>
      </c>
      <c r="D64" s="95" t="s">
        <v>458</v>
      </c>
      <c r="E64" s="96" t="s">
        <v>469</v>
      </c>
    </row>
    <row r="65" spans="2:5" ht="21.75" customHeight="1" x14ac:dyDescent="0.3">
      <c r="B65" s="97" t="s">
        <v>470</v>
      </c>
      <c r="C65" s="56" t="s">
        <v>471</v>
      </c>
      <c r="D65" s="97" t="s">
        <v>429</v>
      </c>
      <c r="E65" s="98" t="s">
        <v>472</v>
      </c>
    </row>
    <row r="66" spans="2:5" ht="21.75" customHeight="1" x14ac:dyDescent="0.3">
      <c r="B66" s="95" t="s">
        <v>473</v>
      </c>
      <c r="C66" s="25" t="s">
        <v>474</v>
      </c>
      <c r="D66" s="95" t="s">
        <v>419</v>
      </c>
      <c r="E66" s="96" t="s">
        <v>475</v>
      </c>
    </row>
    <row r="67" spans="2:5" ht="21.75" customHeight="1" x14ac:dyDescent="0.3">
      <c r="B67" s="97" t="s">
        <v>476</v>
      </c>
      <c r="C67" s="56" t="s">
        <v>477</v>
      </c>
      <c r="D67" s="97" t="s">
        <v>478</v>
      </c>
      <c r="E67" s="98" t="s">
        <v>479</v>
      </c>
    </row>
    <row r="68" spans="2:5" ht="21.75" customHeight="1" x14ac:dyDescent="0.3">
      <c r="B68" s="95" t="s">
        <v>480</v>
      </c>
      <c r="C68" s="25" t="s">
        <v>481</v>
      </c>
      <c r="D68" s="95" t="s">
        <v>422</v>
      </c>
      <c r="E68" s="96" t="s">
        <v>482</v>
      </c>
    </row>
    <row r="69" spans="2:5" ht="21.75" customHeight="1" x14ac:dyDescent="0.3">
      <c r="B69" s="67" t="s">
        <v>453</v>
      </c>
      <c r="C69" s="99" t="s">
        <v>483</v>
      </c>
      <c r="D69" s="100" t="s">
        <v>294</v>
      </c>
      <c r="E69" s="101" t="s">
        <v>455</v>
      </c>
    </row>
    <row r="70" spans="2:5" ht="21.75" customHeight="1" x14ac:dyDescent="0.3">
      <c r="B70" s="67" t="s">
        <v>453</v>
      </c>
      <c r="C70" s="99" t="s">
        <v>484</v>
      </c>
      <c r="D70" s="100" t="s">
        <v>294</v>
      </c>
      <c r="E70" s="101" t="s">
        <v>455</v>
      </c>
    </row>
    <row r="71" spans="2:5" ht="21.75" customHeight="1" x14ac:dyDescent="0.3">
      <c r="B71" s="97" t="s">
        <v>485</v>
      </c>
      <c r="C71" s="56" t="s">
        <v>486</v>
      </c>
      <c r="D71" s="97" t="s">
        <v>445</v>
      </c>
      <c r="E71" s="98" t="s">
        <v>487</v>
      </c>
    </row>
    <row r="72" spans="2:5" ht="21.75" customHeight="1" x14ac:dyDescent="0.3">
      <c r="B72" s="67" t="s">
        <v>453</v>
      </c>
      <c r="C72" s="99" t="s">
        <v>488</v>
      </c>
      <c r="D72" s="100" t="s">
        <v>294</v>
      </c>
      <c r="E72" s="101" t="s">
        <v>455</v>
      </c>
    </row>
    <row r="73" spans="2:5" ht="21.75" customHeight="1" x14ac:dyDescent="0.3">
      <c r="B73" s="97" t="s">
        <v>489</v>
      </c>
      <c r="C73" s="56" t="s">
        <v>490</v>
      </c>
      <c r="D73" s="97" t="s">
        <v>445</v>
      </c>
      <c r="E73" s="98" t="s">
        <v>491</v>
      </c>
    </row>
    <row r="74" spans="2:5" ht="21.75" customHeight="1" x14ac:dyDescent="0.3">
      <c r="B74" s="95" t="s">
        <v>492</v>
      </c>
      <c r="C74" s="25" t="s">
        <v>493</v>
      </c>
      <c r="D74" s="95" t="s">
        <v>429</v>
      </c>
      <c r="E74" s="96" t="s">
        <v>494</v>
      </c>
    </row>
    <row r="75" spans="2:5" ht="21.75" customHeight="1" x14ac:dyDescent="0.3">
      <c r="B75" s="97" t="s">
        <v>495</v>
      </c>
      <c r="C75" s="56" t="s">
        <v>496</v>
      </c>
      <c r="D75" s="97" t="s">
        <v>419</v>
      </c>
      <c r="E75" s="98" t="s">
        <v>491</v>
      </c>
    </row>
    <row r="76" spans="2:5" ht="21.75" customHeight="1" x14ac:dyDescent="0.3">
      <c r="B76" s="95" t="s">
        <v>497</v>
      </c>
      <c r="C76" s="25" t="s">
        <v>498</v>
      </c>
      <c r="D76" s="95" t="s">
        <v>419</v>
      </c>
      <c r="E76" s="96" t="s">
        <v>499</v>
      </c>
    </row>
    <row r="77" spans="2:5" ht="21.75" customHeight="1" x14ac:dyDescent="0.3">
      <c r="B77" s="67" t="s">
        <v>453</v>
      </c>
      <c r="C77" s="99" t="s">
        <v>500</v>
      </c>
      <c r="D77" s="100" t="s">
        <v>294</v>
      </c>
      <c r="E77" s="101" t="s">
        <v>455</v>
      </c>
    </row>
    <row r="78" spans="2:5" ht="21.75" customHeight="1" x14ac:dyDescent="0.3">
      <c r="B78" s="95" t="s">
        <v>501</v>
      </c>
      <c r="C78" s="25" t="s">
        <v>502</v>
      </c>
      <c r="D78" s="95" t="s">
        <v>422</v>
      </c>
      <c r="E78" s="96" t="s">
        <v>503</v>
      </c>
    </row>
    <row r="79" spans="2:5" ht="21.75" customHeight="1" x14ac:dyDescent="0.3">
      <c r="B79" s="67" t="s">
        <v>453</v>
      </c>
      <c r="C79" s="99" t="s">
        <v>504</v>
      </c>
      <c r="D79" s="100" t="s">
        <v>294</v>
      </c>
      <c r="E79" s="101" t="s">
        <v>455</v>
      </c>
    </row>
    <row r="80" spans="2:5" ht="21.75" customHeight="1" x14ac:dyDescent="0.3">
      <c r="B80" s="95" t="s">
        <v>505</v>
      </c>
      <c r="C80" s="25" t="s">
        <v>506</v>
      </c>
      <c r="D80" s="95" t="s">
        <v>445</v>
      </c>
      <c r="E80" s="96" t="s">
        <v>49</v>
      </c>
    </row>
  </sheetData>
  <mergeCells count="17">
    <mergeCell ref="B44:E44"/>
    <mergeCell ref="B46:F46"/>
    <mergeCell ref="C12:E12"/>
    <mergeCell ref="C13:E13"/>
    <mergeCell ref="C14:E14"/>
    <mergeCell ref="B17:F17"/>
    <mergeCell ref="B33:F33"/>
    <mergeCell ref="C7:E7"/>
    <mergeCell ref="C8:E8"/>
    <mergeCell ref="C9:E9"/>
    <mergeCell ref="C10:E10"/>
    <mergeCell ref="C11:E11"/>
    <mergeCell ref="B1:E1"/>
    <mergeCell ref="B2:E2"/>
    <mergeCell ref="B4:F4"/>
    <mergeCell ref="C5:E5"/>
    <mergeCell ref="C6:E6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26"/>
  <sheetViews>
    <sheetView showGridLines="0" tabSelected="1" zoomScaleNormal="100" workbookViewId="0"/>
  </sheetViews>
  <sheetFormatPr defaultColWidth="8.6640625" defaultRowHeight="14.4" x14ac:dyDescent="0.3"/>
  <cols>
    <col min="1" max="1" width="2" customWidth="1"/>
    <col min="2" max="2" width="8" customWidth="1"/>
    <col min="3" max="4" width="50" customWidth="1"/>
    <col min="5" max="5" width="2" customWidth="1"/>
  </cols>
  <sheetData>
    <row r="1" spans="2:4" ht="39.75" customHeight="1" x14ac:dyDescent="0.3">
      <c r="B1" s="109" t="s">
        <v>507</v>
      </c>
      <c r="C1" s="109"/>
      <c r="D1" s="109"/>
    </row>
    <row r="2" spans="2:4" ht="25.5" customHeight="1" x14ac:dyDescent="0.3">
      <c r="B2" s="110" t="s">
        <v>508</v>
      </c>
      <c r="C2" s="110"/>
      <c r="D2" s="110"/>
    </row>
    <row r="3" spans="2:4" ht="9.75" customHeight="1" x14ac:dyDescent="0.3"/>
    <row r="4" spans="2:4" ht="25.5" customHeight="1" x14ac:dyDescent="0.3">
      <c r="B4" s="102" t="s">
        <v>509</v>
      </c>
      <c r="C4" s="102" t="s">
        <v>257</v>
      </c>
      <c r="D4" s="102" t="s">
        <v>510</v>
      </c>
    </row>
    <row r="5" spans="2:4" ht="30" customHeight="1" x14ac:dyDescent="0.3">
      <c r="B5" s="103">
        <v>1</v>
      </c>
      <c r="C5" s="104" t="s">
        <v>511</v>
      </c>
      <c r="D5" s="105" t="s">
        <v>512</v>
      </c>
    </row>
    <row r="6" spans="2:4" ht="30" customHeight="1" x14ac:dyDescent="0.3">
      <c r="B6" s="106">
        <v>2</v>
      </c>
      <c r="C6" s="107" t="s">
        <v>513</v>
      </c>
      <c r="D6" s="108" t="s">
        <v>514</v>
      </c>
    </row>
    <row r="7" spans="2:4" ht="30" customHeight="1" x14ac:dyDescent="0.3">
      <c r="B7" s="103">
        <v>3</v>
      </c>
      <c r="C7" s="104" t="s">
        <v>515</v>
      </c>
      <c r="D7" s="105" t="s">
        <v>516</v>
      </c>
    </row>
    <row r="8" spans="2:4" ht="30" customHeight="1" x14ac:dyDescent="0.3">
      <c r="B8" s="106">
        <v>4</v>
      </c>
      <c r="C8" s="107" t="s">
        <v>517</v>
      </c>
      <c r="D8" s="108" t="s">
        <v>518</v>
      </c>
    </row>
    <row r="9" spans="2:4" ht="30" customHeight="1" x14ac:dyDescent="0.3">
      <c r="B9" s="103">
        <v>5</v>
      </c>
      <c r="C9" s="104" t="s">
        <v>519</v>
      </c>
      <c r="D9" s="105" t="s">
        <v>520</v>
      </c>
    </row>
    <row r="10" spans="2:4" ht="30" customHeight="1" x14ac:dyDescent="0.3">
      <c r="B10" s="106">
        <v>6</v>
      </c>
      <c r="C10" s="107" t="s">
        <v>521</v>
      </c>
      <c r="D10" s="108" t="s">
        <v>522</v>
      </c>
    </row>
    <row r="11" spans="2:4" ht="30" customHeight="1" x14ac:dyDescent="0.3">
      <c r="B11" s="103">
        <v>7</v>
      </c>
      <c r="C11" s="104" t="s">
        <v>523</v>
      </c>
      <c r="D11" s="105" t="s">
        <v>524</v>
      </c>
    </row>
    <row r="12" spans="2:4" ht="30" customHeight="1" x14ac:dyDescent="0.3">
      <c r="B12" s="106">
        <v>8</v>
      </c>
      <c r="C12" s="107" t="s">
        <v>525</v>
      </c>
      <c r="D12" s="108" t="s">
        <v>526</v>
      </c>
    </row>
    <row r="13" spans="2:4" ht="30" customHeight="1" x14ac:dyDescent="0.3">
      <c r="B13" s="103">
        <v>9</v>
      </c>
      <c r="C13" s="104" t="s">
        <v>527</v>
      </c>
      <c r="D13" s="105" t="s">
        <v>528</v>
      </c>
    </row>
    <row r="14" spans="2:4" ht="30" customHeight="1" x14ac:dyDescent="0.3">
      <c r="B14" s="106">
        <v>10</v>
      </c>
      <c r="C14" s="107" t="s">
        <v>529</v>
      </c>
      <c r="D14" s="108" t="s">
        <v>530</v>
      </c>
    </row>
    <row r="15" spans="2:4" ht="30" customHeight="1" x14ac:dyDescent="0.3">
      <c r="B15" s="103">
        <v>11</v>
      </c>
      <c r="C15" s="104" t="s">
        <v>531</v>
      </c>
      <c r="D15" s="105" t="s">
        <v>532</v>
      </c>
    </row>
    <row r="16" spans="2:4" ht="30" customHeight="1" x14ac:dyDescent="0.3">
      <c r="B16" s="106">
        <v>12</v>
      </c>
      <c r="C16" s="107" t="s">
        <v>533</v>
      </c>
      <c r="D16" s="108" t="s">
        <v>534</v>
      </c>
    </row>
    <row r="17" spans="2:4" ht="30" customHeight="1" x14ac:dyDescent="0.3">
      <c r="B17" s="103">
        <v>13</v>
      </c>
      <c r="C17" s="104" t="s">
        <v>535</v>
      </c>
      <c r="D17" s="105" t="s">
        <v>536</v>
      </c>
    </row>
    <row r="18" spans="2:4" ht="30" customHeight="1" x14ac:dyDescent="0.3">
      <c r="B18" s="106">
        <v>14</v>
      </c>
      <c r="C18" s="107" t="s">
        <v>537</v>
      </c>
      <c r="D18" s="108" t="s">
        <v>538</v>
      </c>
    </row>
    <row r="19" spans="2:4" ht="30" customHeight="1" x14ac:dyDescent="0.3">
      <c r="B19" s="103">
        <v>15</v>
      </c>
      <c r="C19" s="104" t="s">
        <v>539</v>
      </c>
      <c r="D19" s="105" t="s">
        <v>540</v>
      </c>
    </row>
    <row r="20" spans="2:4" ht="30" customHeight="1" x14ac:dyDescent="0.3">
      <c r="B20" s="106">
        <v>16</v>
      </c>
      <c r="C20" s="107" t="s">
        <v>541</v>
      </c>
      <c r="D20" s="108" t="s">
        <v>542</v>
      </c>
    </row>
    <row r="21" spans="2:4" ht="30" customHeight="1" x14ac:dyDescent="0.3">
      <c r="B21" s="103">
        <v>17</v>
      </c>
      <c r="C21" s="104" t="s">
        <v>543</v>
      </c>
      <c r="D21" s="105" t="s">
        <v>544</v>
      </c>
    </row>
    <row r="22" spans="2:4" ht="30" customHeight="1" x14ac:dyDescent="0.3">
      <c r="B22" s="106">
        <v>18</v>
      </c>
      <c r="C22" s="107" t="s">
        <v>545</v>
      </c>
      <c r="D22" s="108" t="s">
        <v>546</v>
      </c>
    </row>
    <row r="23" spans="2:4" ht="30" customHeight="1" x14ac:dyDescent="0.3">
      <c r="B23" s="103">
        <v>19</v>
      </c>
      <c r="C23" s="104" t="s">
        <v>547</v>
      </c>
      <c r="D23" s="105" t="s">
        <v>548</v>
      </c>
    </row>
    <row r="24" spans="2:4" ht="30" customHeight="1" x14ac:dyDescent="0.3">
      <c r="B24" s="106">
        <v>20</v>
      </c>
      <c r="C24" s="107" t="s">
        <v>549</v>
      </c>
      <c r="D24" s="108" t="s">
        <v>550</v>
      </c>
    </row>
    <row r="25" spans="2:4" ht="9.75" customHeight="1" x14ac:dyDescent="0.3"/>
    <row r="26" spans="2:4" ht="49.5" customHeight="1" x14ac:dyDescent="0.3">
      <c r="B26" s="2" t="s">
        <v>551</v>
      </c>
      <c r="C26" s="2"/>
      <c r="D26" s="2"/>
    </row>
  </sheetData>
  <mergeCells count="3">
    <mergeCell ref="B1:D1"/>
    <mergeCell ref="B2:D2"/>
    <mergeCell ref="B26:D26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🏠 Start Here</vt:lpstr>
      <vt:lpstr>📐 Project Setup</vt:lpstr>
      <vt:lpstr>🧱 Materials Estimator</vt:lpstr>
      <vt:lpstr>👷 Labour Rates</vt:lpstr>
      <vt:lpstr>🔍 Spot Checker</vt:lpstr>
      <vt:lpstr>📊 Bid Summary</vt:lpstr>
      <vt:lpstr>📚 References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Joshua Williams</cp:lastModifiedBy>
  <cp:revision>0</cp:revision>
  <dcterms:created xsi:type="dcterms:W3CDTF">2026-04-29T18:04:46Z</dcterms:created>
  <dcterms:modified xsi:type="dcterms:W3CDTF">2026-04-29T18:11:13Z</dcterms:modified>
  <dc:language>en-US</dc:language>
</cp:coreProperties>
</file>